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300" windowHeight="9495" tabRatio="886" firstSheet="28" activeTab="44"/>
  </bookViews>
  <sheets>
    <sheet name="-------" sheetId="138" state="hidden" r:id="rId1"/>
    <sheet name="全市指标1" sheetId="209" r:id="rId2"/>
    <sheet name="GDP" sheetId="139" r:id="rId3"/>
    <sheet name="农业" sheetId="145" r:id="rId4"/>
    <sheet name="工业1" sheetId="125" r:id="rId5"/>
    <sheet name="工业2" sheetId="173" r:id="rId6"/>
    <sheet name="工业经济效益" sheetId="9" r:id="rId7"/>
    <sheet name="分行业工业总产值1" sheetId="162" r:id="rId8"/>
    <sheet name="分行业工业总产值2" sheetId="163" r:id="rId9"/>
    <sheet name="主要工业产品产量1" sheetId="160" r:id="rId10"/>
    <sheet name="主要工业产品产量2 " sheetId="161" r:id="rId11"/>
    <sheet name="主要工业产品产量3" sheetId="177" r:id="rId12"/>
    <sheet name="工业综合能源消费量" sheetId="174" r:id="rId13"/>
    <sheet name="交通 " sheetId="98" r:id="rId14"/>
    <sheet name="投资" sheetId="68" r:id="rId15"/>
    <sheet name="国内贸易" sheetId="11" r:id="rId16"/>
    <sheet name="财税" sheetId="23" r:id="rId17"/>
    <sheet name="金融" sheetId="146" r:id="rId18"/>
    <sheet name="进出口" sheetId="124" r:id="rId19"/>
    <sheet name="居民收支" sheetId="99" r:id="rId20"/>
    <sheet name="消价" sheetId="42" r:id="rId21"/>
    <sheet name="分县1" sheetId="100" r:id="rId22"/>
    <sheet name="分县2" sheetId="149" r:id="rId23"/>
    <sheet name="分县3" sheetId="181" r:id="rId24"/>
    <sheet name="分县4" sheetId="167" r:id="rId25"/>
    <sheet name="分县5" sheetId="182" r:id="rId26"/>
    <sheet name="分县6" sheetId="101" r:id="rId27"/>
    <sheet name="分县7" sheetId="183" r:id="rId28"/>
    <sheet name="分县8" sheetId="166" r:id="rId29"/>
    <sheet name="分县9" sheetId="165" r:id="rId30"/>
    <sheet name="分县10" sheetId="171" r:id="rId31"/>
    <sheet name="分县11" sheetId="184" r:id="rId32"/>
    <sheet name="分县12" sheetId="170" r:id="rId33"/>
    <sheet name="分县13" sheetId="193" r:id="rId34"/>
    <sheet name="分县14" sheetId="185" r:id="rId35"/>
    <sheet name="分县15" sheetId="172" r:id="rId36"/>
    <sheet name="分县16" sheetId="127" r:id="rId37"/>
    <sheet name="分县17" sheetId="147" r:id="rId38"/>
    <sheet name="分县18" sheetId="186" r:id="rId39"/>
    <sheet name="分市5（旧）" sheetId="194" state="hidden" r:id="rId40"/>
    <sheet name="工业序列（原）" sheetId="158" state="hidden" r:id="rId41"/>
    <sheet name="工业序列" sheetId="199" r:id="rId42"/>
    <sheet name="投资序列" sheetId="200" r:id="rId43"/>
    <sheet name="消费序列" sheetId="201" r:id="rId44"/>
    <sheet name="进出口序列" sheetId="202" r:id="rId45"/>
    <sheet name="预算收入序列" sheetId="204" r:id="rId46"/>
    <sheet name="价格指数序列" sheetId="208" r:id="rId47"/>
    <sheet name="用电量序列" sheetId="205" r:id="rId48"/>
    <sheet name="投资序列(原)" sheetId="157" state="hidden" r:id="rId49"/>
    <sheet name="消费序列（原）" sheetId="156" state="hidden" r:id="rId50"/>
    <sheet name="出口序列（原）" sheetId="155" state="hidden" r:id="rId51"/>
    <sheet name="地方预算收入序列（原）" sheetId="154" state="hidden" r:id="rId52"/>
    <sheet name="工业用电量序列 （原）" sheetId="198" state="hidden" r:id="rId53"/>
    <sheet name="价格序列（原）" sheetId="153" state="hidden" r:id="rId54"/>
    <sheet name="Sheet1" sheetId="210" r:id="rId55"/>
  </sheets>
  <externalReferences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_21114" localSheetId="52">#REF!</definedName>
    <definedName name="_21114">#REF!</definedName>
    <definedName name="_Fill" localSheetId="52" hidden="1">[1]eqpmad2!#REF!</definedName>
    <definedName name="_Fill" hidden="1">[1]eqpmad2!#REF!</definedName>
    <definedName name="_xlnm._FilterDatabase" localSheetId="52" hidden="1">#REF!</definedName>
    <definedName name="_xlnm._FilterDatabase" hidden="1">#REF!</definedName>
    <definedName name="_Order1" hidden="1">255</definedName>
    <definedName name="_Order2" hidden="1">255</definedName>
    <definedName name="A" localSheetId="52">#REF!</definedName>
    <definedName name="A">#REF!</definedName>
    <definedName name="aa" localSheetId="52">#REF!</definedName>
    <definedName name="aa">#REF!</definedName>
    <definedName name="as">#N/A</definedName>
    <definedName name="data" localSheetId="52">#REF!</definedName>
    <definedName name="data">#REF!</definedName>
    <definedName name="_xlnm.Database" localSheetId="52" hidden="1">#REF!</definedName>
    <definedName name="_xlnm.Database" hidden="1">#REF!</definedName>
    <definedName name="database2" localSheetId="52">#REF!</definedName>
    <definedName name="database2">#REF!</definedName>
    <definedName name="database3" localSheetId="52">#REF!</definedName>
    <definedName name="database3">#REF!</definedName>
    <definedName name="dss" localSheetId="52" hidden="1">#REF!</definedName>
    <definedName name="dss" hidden="1">#REF!</definedName>
    <definedName name="E206." localSheetId="52">#REF!</definedName>
    <definedName name="E206.">#REF!</definedName>
    <definedName name="eee" localSheetId="52">#REF!</definedName>
    <definedName name="eee">#REF!</definedName>
    <definedName name="fff" localSheetId="52">#REF!</definedName>
    <definedName name="fff">#REF!</definedName>
    <definedName name="gxxe2003">[2]P1012001!$A$6:$E$117</definedName>
    <definedName name="gxxe20032">[2]P1012001!$A$6:$E$117</definedName>
    <definedName name="hhhh" localSheetId="52">#REF!</definedName>
    <definedName name="hhhh">#REF!</definedName>
    <definedName name="HWSheet">1</definedName>
    <definedName name="kkkk" localSheetId="52">#REF!</definedName>
    <definedName name="kkkk">#REF!</definedName>
    <definedName name="Module.Prix_SMC" localSheetId="31">[0]!Module.Prix_SMC</definedName>
    <definedName name="Module.Prix_SMC" localSheetId="34">分县11!Module.Prix_SMC</definedName>
    <definedName name="Module.Prix_SMC" localSheetId="36">分县16!Module.Prix_SMC</definedName>
    <definedName name="Module.Prix_SMC" localSheetId="38">分县11!Module.Prix_SMC</definedName>
    <definedName name="Module.Prix_SMC" localSheetId="23">分县11!Module.Prix_SMC</definedName>
    <definedName name="Module.Prix_SMC" localSheetId="25">分县11!Module.Prix_SMC</definedName>
    <definedName name="Module.Prix_SMC" localSheetId="27">分县11!Module.Prix_SMC</definedName>
    <definedName name="Module.Prix_SMC" localSheetId="4">工业1!Module.Prix_SMC</definedName>
    <definedName name="Module.Prix_SMC" localSheetId="46">分县11!Module.Prix_SMC</definedName>
    <definedName name="Module.Prix_SMC" localSheetId="18">进出口!Module.Prix_SMC</definedName>
    <definedName name="Module.Prix_SMC" localSheetId="44">分县11!Module.Prix_SMC</definedName>
    <definedName name="Module.Prix_SMC" localSheetId="42">分县11!Module.Prix_SMC</definedName>
    <definedName name="Module.Prix_SMC" localSheetId="43">分县11!Module.Prix_SMC</definedName>
    <definedName name="Module.Prix_SMC" localSheetId="47">分县11!Module.Prix_SMC</definedName>
    <definedName name="Module.Prix_SMC" localSheetId="45">分县11!Module.Prix_SMC</definedName>
    <definedName name="Module.Prix_SMC">分县11!Module.Prix_SMC</definedName>
    <definedName name="panduan">OR([3]Sheet!$G1="日期有误",[3]Sheet!$G1="请检查身份证号码",[3]Sheet!$G1="识别码有误")</definedName>
    <definedName name="_xlnm.Print_Area" localSheetId="30">分县10!$A$1:$D$27</definedName>
    <definedName name="_xlnm.Print_Area" localSheetId="31">分县11!$A$1:$D$27</definedName>
    <definedName name="_xlnm.Print_Area" localSheetId="34">分县14!$A$1:$D$27</definedName>
    <definedName name="_xlnm.Print_Area" localSheetId="35">分县15!$A$1:$D$27</definedName>
    <definedName name="_xlnm.Print_Area" localSheetId="37">分县17!$A$1:$D$27</definedName>
    <definedName name="_xlnm.Print_Area" localSheetId="38">分县18!$A$1:$D$28</definedName>
    <definedName name="_xlnm.Print_Area" localSheetId="22">分县2!$A$1:$D$27</definedName>
    <definedName name="_xlnm.Print_Area" localSheetId="23">分县3!$A$1:$D$28</definedName>
    <definedName name="_xlnm.Print_Area" localSheetId="26">分县6!$A$1:$D$28</definedName>
    <definedName name="_xlnm.Print_Area" localSheetId="27">分县7!$A$1:$D$27</definedName>
    <definedName name="_xlnm.Print_Area" localSheetId="28">分县8!$A$1:$D$27</definedName>
    <definedName name="_xlnm.Print_Area" localSheetId="29">分县9!$A$1:$D$27</definedName>
    <definedName name="_xlnm.Print_Area" localSheetId="4">工业1!$A$1:$E$22</definedName>
    <definedName name="_xlnm.Print_Area" localSheetId="52" hidden="1">#REF!</definedName>
    <definedName name="_xlnm.Print_Area" localSheetId="15">国内贸易!$A$1:$C$30</definedName>
    <definedName name="_xlnm.Print_Area" localSheetId="19">居民收支!$A$1:$AG$23</definedName>
    <definedName name="_xlnm.Print_Area" localSheetId="14">投资!$A$1:$D$24</definedName>
    <definedName name="_xlnm.Print_Area" localSheetId="20">消价!$A$1:$C$21</definedName>
    <definedName name="_xlnm.Print_Area" hidden="1">#REF!</definedName>
    <definedName name="Print_Area_MI" localSheetId="52">#REF!</definedName>
    <definedName name="Print_Area_MI">#REF!</definedName>
    <definedName name="_xlnm.Print_Titles" hidden="1">#N/A</definedName>
    <definedName name="rrrr" localSheetId="52">#REF!</definedName>
    <definedName name="rrrr">#REF!</definedName>
    <definedName name="s" localSheetId="52">#REF!</definedName>
    <definedName name="s">#REF!</definedName>
    <definedName name="sfeggsafasfas" localSheetId="52">#REF!</definedName>
    <definedName name="sfeggsafasfas">#REF!</definedName>
    <definedName name="Sheet1" localSheetId="52">#REF!</definedName>
    <definedName name="Sheet1">#REF!</definedName>
    <definedName name="Sheet10" localSheetId="52">#REF!</definedName>
    <definedName name="Sheet10">#REF!</definedName>
    <definedName name="Sheet11" localSheetId="52">#REF!</definedName>
    <definedName name="Sheet11">#REF!</definedName>
    <definedName name="Sheet12" localSheetId="52">#REF!</definedName>
    <definedName name="Sheet12">#REF!</definedName>
    <definedName name="Sheet3" localSheetId="52">#REF!</definedName>
    <definedName name="Sheet3">#REF!</definedName>
    <definedName name="Sheet4" localSheetId="52">#REF!</definedName>
    <definedName name="Sheet4">#REF!</definedName>
    <definedName name="Sheet5" localSheetId="52">#REF!</definedName>
    <definedName name="Sheet5">#REF!</definedName>
    <definedName name="Sheet6" localSheetId="52">#REF!</definedName>
    <definedName name="Sheet6">#REF!</definedName>
    <definedName name="Sheet7" localSheetId="52">#REF!</definedName>
    <definedName name="Sheet7">#REF!</definedName>
    <definedName name="Sheet8" localSheetId="52">#REF!</definedName>
    <definedName name="Sheet8">#REF!</definedName>
    <definedName name="Sheet9" localSheetId="52">#REF!</definedName>
    <definedName name="Sheet9">#REF!</definedName>
    <definedName name="ss" localSheetId="52">#REF!</definedName>
    <definedName name="ss">#REF!</definedName>
    <definedName name="ttt" localSheetId="52">#REF!</definedName>
    <definedName name="ttt">#REF!</definedName>
    <definedName name="tttt" localSheetId="52">#REF!</definedName>
    <definedName name="tttt">#REF!</definedName>
    <definedName name="UFPrn20010712083924" localSheetId="52">#REF!</definedName>
    <definedName name="UFPrn20010712083924">#REF!</definedName>
    <definedName name="UFPrn20020224093130" localSheetId="52">#REF!</definedName>
    <definedName name="UFPrn20020224093130">#REF!</definedName>
    <definedName name="UFPrn20020224094757" localSheetId="52">#REF!</definedName>
    <definedName name="UFPrn20020224094757">#REF!</definedName>
    <definedName name="UFPrn20020224101302" localSheetId="52">#REF!</definedName>
    <definedName name="UFPrn20020224101302">#REF!</definedName>
    <definedName name="UFPrn20020224101600" localSheetId="52">#REF!</definedName>
    <definedName name="UFPrn20020224101600">#REF!</definedName>
    <definedName name="UFPrn20020228143318" localSheetId="52">#REF!</definedName>
    <definedName name="UFPrn20020228143318">#REF!</definedName>
    <definedName name="UFPrn20020303094007" localSheetId="52">#REF!</definedName>
    <definedName name="UFPrn20020303094007">#REF!</definedName>
    <definedName name="www" localSheetId="52">#REF!</definedName>
    <definedName name="www">#REF!</definedName>
    <definedName name="yyyy" localSheetId="52">#REF!</definedName>
    <definedName name="yyyy">#REF!</definedName>
    <definedName name="备___注" localSheetId="52">#REF!</definedName>
    <definedName name="备___注">#REF!</definedName>
    <definedName name="本级标准收入2004年">[4]本年收入合计!$E$4:$E$184</definedName>
    <definedName name="拨款汇总_合计" localSheetId="52">SUM([5]汇总!#REF!)</definedName>
    <definedName name="拨款汇总_合计">SUM([5]汇总!#REF!)</definedName>
    <definedName name="财力" localSheetId="52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存货合计" localSheetId="52">#REF!</definedName>
    <definedName name="存货合计">#REF!</definedName>
    <definedName name="存货明细" localSheetId="52">#REF!</definedName>
    <definedName name="存货明细">#REF!</definedName>
    <definedName name="大多数">'[8]13 铁路配件'!$A$15</definedName>
    <definedName name="大幅度" localSheetId="52">#REF!</definedName>
    <definedName name="大幅度">#REF!</definedName>
    <definedName name="地区名称" localSheetId="52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合___计" localSheetId="52">#REF!</definedName>
    <definedName name="合___计">#REF!</definedName>
    <definedName name="汇率" localSheetId="52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52">'[18]C01-1'!#REF!</definedName>
    <definedName name="全额差额比例">'[18]C01-1'!#REF!</definedName>
    <definedName name="人员标准支出">[19]人员支出!$E$4:$E$184</definedName>
    <definedName name="生产列1" localSheetId="52">#REF!</definedName>
    <definedName name="生产列1">#REF!</definedName>
    <definedName name="生产列11" localSheetId="52">#REF!</definedName>
    <definedName name="生产列11">#REF!</definedName>
    <definedName name="生产列15" localSheetId="52">#REF!</definedName>
    <definedName name="生产列15">#REF!</definedName>
    <definedName name="生产列16" localSheetId="52">#REF!</definedName>
    <definedName name="生产列16">#REF!</definedName>
    <definedName name="生产列17" localSheetId="52">#REF!</definedName>
    <definedName name="生产列17">#REF!</definedName>
    <definedName name="生产列19" localSheetId="52">#REF!</definedName>
    <definedName name="生产列19">#REF!</definedName>
    <definedName name="生产列2" localSheetId="52">#REF!</definedName>
    <definedName name="生产列2">#REF!</definedName>
    <definedName name="生产列20" localSheetId="52">#REF!</definedName>
    <definedName name="生产列20">#REF!</definedName>
    <definedName name="生产列3" localSheetId="52">#REF!</definedName>
    <definedName name="生产列3">#REF!</definedName>
    <definedName name="生产列4" localSheetId="52">#REF!</definedName>
    <definedName name="生产列4">#REF!</definedName>
    <definedName name="生产列5" localSheetId="52">#REF!</definedName>
    <definedName name="生产列5">#REF!</definedName>
    <definedName name="生产列6" localSheetId="52">#REF!</definedName>
    <definedName name="生产列6">#REF!</definedName>
    <definedName name="生产列7" localSheetId="52">#REF!</definedName>
    <definedName name="生产列7">#REF!</definedName>
    <definedName name="生产列8" localSheetId="52">#REF!</definedName>
    <definedName name="生产列8">#REF!</definedName>
    <definedName name="生产列9" localSheetId="52">#REF!</definedName>
    <definedName name="生产列9">#REF!</definedName>
    <definedName name="生产期" localSheetId="52">#REF!</definedName>
    <definedName name="生产期">#REF!</definedName>
    <definedName name="生产期1" localSheetId="52">#REF!</definedName>
    <definedName name="生产期1">#REF!</definedName>
    <definedName name="生产期11" localSheetId="52">#REF!</definedName>
    <definedName name="生产期11">#REF!</definedName>
    <definedName name="生产期123" localSheetId="52">#REF!</definedName>
    <definedName name="生产期123">#REF!</definedName>
    <definedName name="生产期15" localSheetId="52">#REF!</definedName>
    <definedName name="生产期15">#REF!</definedName>
    <definedName name="生产期16" localSheetId="52">#REF!</definedName>
    <definedName name="生产期16">#REF!</definedName>
    <definedName name="生产期17" localSheetId="52">#REF!</definedName>
    <definedName name="生产期17">#REF!</definedName>
    <definedName name="生产期19" localSheetId="52">#REF!</definedName>
    <definedName name="生产期19">#REF!</definedName>
    <definedName name="生产期2" localSheetId="52">#REF!</definedName>
    <definedName name="生产期2">#REF!</definedName>
    <definedName name="生产期20" localSheetId="52">#REF!</definedName>
    <definedName name="生产期20">#REF!</definedName>
    <definedName name="生产期3" localSheetId="52">#REF!</definedName>
    <definedName name="生产期3">#REF!</definedName>
    <definedName name="生产期4" localSheetId="52">#REF!</definedName>
    <definedName name="生产期4">#REF!</definedName>
    <definedName name="生产期5" localSheetId="52">#REF!</definedName>
    <definedName name="生产期5">#REF!</definedName>
    <definedName name="生产期6" localSheetId="52">#REF!</definedName>
    <definedName name="生产期6">#REF!</definedName>
    <definedName name="生产期7" localSheetId="52">#REF!</definedName>
    <definedName name="生产期7">#REF!</definedName>
    <definedName name="生产期8" localSheetId="52">#REF!</definedName>
    <definedName name="生产期8">#REF!</definedName>
    <definedName name="生产期9" localSheetId="52">#REF!</definedName>
    <definedName name="生产期9">#REF!</definedName>
    <definedName name="事业发展支出">[20]事业发展!$E$4:$E$184</definedName>
    <definedName name="是" localSheetId="52">#REF!</definedName>
    <definedName name="是">#REF!</definedName>
    <definedName name="手机">OR([3]Sheet!$AL1="未填手机号码",[3]Sheet!$AL1="请检查手机号码")</definedName>
    <definedName name="索引号" localSheetId="52">#REF!</definedName>
    <definedName name="索引号">#REF!</definedName>
    <definedName name="未审合计" localSheetId="52">#REF!</definedName>
    <definedName name="未审合计">#REF!</definedName>
    <definedName name="未审数" localSheetId="52">#REF!</definedName>
    <definedName name="未审数">#REF!</definedName>
    <definedName name="位次d" localSheetId="52">[21]四月份月报!#REF!</definedName>
    <definedName name="位次d">[21]四月份月报!#REF!</definedName>
    <definedName name="乡镇个数">[22]行政区划!$D$6:$D$184</definedName>
    <definedName name="性别">[3]Sheet!$D1="性别填写有误"</definedName>
    <definedName name="学历">[23]基础编码!$S$2:$S$9</definedName>
    <definedName name="一般预算收入2002年">'[24]2002年一般预算收入'!$AC$4:$AC$184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[25]P1012001!$A$6:$E$117</definedName>
    <definedName name="中国" localSheetId="52">#REF!</definedName>
    <definedName name="中国">#REF!</definedName>
    <definedName name="中小学生人数2003年">[26]中小学生!$E$4:$E$184</definedName>
    <definedName name="总人口2003年">[27]总人口!$E$4:$E$184</definedName>
    <definedName name="전" localSheetId="52">#REF!</definedName>
    <definedName name="전">#REF!</definedName>
    <definedName name="주택사업본부" localSheetId="52">#REF!</definedName>
    <definedName name="주택사업본부">#REF!</definedName>
    <definedName name="철구사업본부" localSheetId="52">#REF!</definedName>
    <definedName name="철구사업본부">#REF!</definedName>
  </definedNames>
  <calcPr calcId="124519" concurrentCalc="0"/>
</workbook>
</file>

<file path=xl/calcChain.xml><?xml version="1.0" encoding="utf-8"?>
<calcChain xmlns="http://schemas.openxmlformats.org/spreadsheetml/2006/main">
  <c r="C29" i="153"/>
  <c r="B29"/>
  <c r="C2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8" i="19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9" i="154"/>
  <c r="B29"/>
  <c r="C2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30" i="155"/>
  <c r="B30"/>
  <c r="C29"/>
  <c r="B29"/>
  <c r="C28"/>
  <c r="B28"/>
  <c r="C26"/>
  <c r="B26"/>
  <c r="C25"/>
  <c r="B25"/>
  <c r="C24"/>
  <c r="B24"/>
  <c r="C23"/>
  <c r="B23"/>
  <c r="C21"/>
  <c r="B21"/>
  <c r="C20"/>
  <c r="B20"/>
  <c r="C19"/>
  <c r="B19"/>
  <c r="C18"/>
  <c r="B18"/>
  <c r="C17"/>
  <c r="B17"/>
  <c r="C16"/>
  <c r="B16"/>
  <c r="C15"/>
  <c r="B15"/>
  <c r="C13"/>
  <c r="B13"/>
  <c r="C12"/>
  <c r="B12"/>
  <c r="C11"/>
  <c r="B11"/>
  <c r="C10"/>
  <c r="B10"/>
  <c r="C9"/>
  <c r="B9"/>
  <c r="C8"/>
  <c r="B8"/>
  <c r="C7"/>
  <c r="B7"/>
  <c r="C6"/>
  <c r="B6"/>
  <c r="C28" i="156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C29" i="157"/>
  <c r="B29"/>
  <c r="C28"/>
  <c r="B28"/>
  <c r="C27"/>
  <c r="B27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3"/>
  <c r="B13"/>
  <c r="C12"/>
  <c r="B12"/>
  <c r="C11"/>
  <c r="B11"/>
  <c r="C10"/>
  <c r="B10"/>
  <c r="C9"/>
  <c r="B9"/>
  <c r="C8"/>
  <c r="B8"/>
  <c r="C7"/>
  <c r="B7"/>
  <c r="C6"/>
  <c r="B6"/>
  <c r="C28" i="158"/>
  <c r="B28"/>
  <c r="C27"/>
  <c r="B27"/>
  <c r="C26"/>
  <c r="B26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2"/>
  <c r="B12"/>
  <c r="C11"/>
  <c r="B11"/>
  <c r="C10"/>
  <c r="B10"/>
  <c r="C9"/>
  <c r="B9"/>
  <c r="C8"/>
  <c r="B8"/>
  <c r="C7"/>
  <c r="B7"/>
  <c r="C6"/>
  <c r="B6"/>
  <c r="G27" i="194"/>
  <c r="D27"/>
  <c r="G26"/>
  <c r="D26"/>
  <c r="G25"/>
  <c r="D25"/>
  <c r="G24"/>
  <c r="D24"/>
  <c r="G23"/>
  <c r="D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D15" i="193"/>
  <c r="D14"/>
  <c r="D13"/>
  <c r="D12"/>
  <c r="D11"/>
  <c r="D10"/>
  <c r="D9"/>
  <c r="D8"/>
  <c r="D7"/>
  <c r="D6"/>
  <c r="D27" i="170"/>
  <c r="D26"/>
  <c r="D25"/>
  <c r="D24"/>
  <c r="D23"/>
  <c r="D22"/>
  <c r="D21"/>
  <c r="D20"/>
  <c r="D19"/>
  <c r="D18"/>
  <c r="D15"/>
  <c r="D14"/>
  <c r="D13"/>
  <c r="D12"/>
  <c r="D11"/>
  <c r="D10"/>
  <c r="D9"/>
  <c r="D8"/>
  <c r="D7"/>
  <c r="D6"/>
  <c r="D27" i="184"/>
  <c r="D26"/>
  <c r="D25"/>
  <c r="D24"/>
  <c r="D23"/>
  <c r="D22"/>
  <c r="D21"/>
  <c r="D20"/>
  <c r="D19"/>
  <c r="D18"/>
  <c r="D15"/>
  <c r="D14"/>
  <c r="D13"/>
  <c r="D12"/>
  <c r="D11"/>
  <c r="D10"/>
  <c r="D9"/>
  <c r="D8"/>
  <c r="D7"/>
  <c r="D6"/>
  <c r="D27" i="171"/>
  <c r="D26"/>
  <c r="D25"/>
  <c r="D24"/>
  <c r="D23"/>
  <c r="D22"/>
  <c r="D21"/>
  <c r="D20"/>
  <c r="D19"/>
  <c r="D18"/>
  <c r="D15"/>
  <c r="D14"/>
  <c r="D13"/>
  <c r="D12"/>
  <c r="D11"/>
  <c r="D10"/>
  <c r="D9"/>
  <c r="D8"/>
  <c r="D7"/>
  <c r="D6"/>
  <c r="D27" i="165"/>
  <c r="D26"/>
  <c r="D25"/>
  <c r="D24"/>
  <c r="D23"/>
  <c r="D21"/>
  <c r="D20"/>
  <c r="D19"/>
  <c r="D18"/>
  <c r="D15"/>
  <c r="D14"/>
  <c r="D13"/>
  <c r="D12"/>
  <c r="D11"/>
  <c r="D10"/>
  <c r="D9"/>
  <c r="D8"/>
  <c r="D7"/>
  <c r="D6"/>
  <c r="D27" i="166"/>
  <c r="D26"/>
  <c r="D25"/>
  <c r="D24"/>
  <c r="D23"/>
  <c r="D22"/>
  <c r="D21"/>
  <c r="D20"/>
  <c r="D19"/>
  <c r="D18"/>
</calcChain>
</file>

<file path=xl/sharedStrings.xml><?xml version="1.0" encoding="utf-8"?>
<sst xmlns="http://schemas.openxmlformats.org/spreadsheetml/2006/main" count="1704" uniqueCount="596">
  <si>
    <t>主要经济指标完成情况</t>
  </si>
  <si>
    <t>指   标</t>
  </si>
  <si>
    <t>单位</t>
  </si>
  <si>
    <t>2018年</t>
  </si>
  <si>
    <t>绝对值</t>
  </si>
  <si>
    <t>增长%</t>
  </si>
  <si>
    <t>生产总值(GDP)</t>
  </si>
  <si>
    <t>亿元</t>
  </si>
  <si>
    <t>-</t>
  </si>
  <si>
    <t>规模以上工业总产值</t>
  </si>
  <si>
    <t>规模以上工业增加值</t>
  </si>
  <si>
    <t>固定资产投资</t>
  </si>
  <si>
    <t xml:space="preserve">    房地产开发投资</t>
  </si>
  <si>
    <t xml:space="preserve">    商品房销售面积</t>
  </si>
  <si>
    <t>万平方米</t>
  </si>
  <si>
    <t>社会消费品零售总额</t>
  </si>
  <si>
    <t>地方一般公共预算收入</t>
  </si>
  <si>
    <t>地方一般公共预算支出</t>
  </si>
  <si>
    <t>税收收入</t>
  </si>
  <si>
    <t>进出口总额（2018年）</t>
  </si>
  <si>
    <t xml:space="preserve">    出口总额</t>
  </si>
  <si>
    <t xml:space="preserve">    进口总额</t>
  </si>
  <si>
    <t>实际使用外资（2018年）</t>
  </si>
  <si>
    <t>万美元</t>
  </si>
  <si>
    <t>金融机构本外币存款余额</t>
  </si>
  <si>
    <t xml:space="preserve">    #住户存款余额</t>
  </si>
  <si>
    <t>金融机构本外币贷款余额</t>
  </si>
  <si>
    <t>居民消费价格指数</t>
  </si>
  <si>
    <t>%</t>
  </si>
  <si>
    <t>工业生产者出厂价格指数</t>
  </si>
  <si>
    <t>全社会用电量</t>
  </si>
  <si>
    <t>亿千瓦时</t>
  </si>
  <si>
    <t xml:space="preserve">    工业用电量</t>
  </si>
  <si>
    <t>注：生产总值按季度统计，税收收入按自然口径计算。</t>
  </si>
  <si>
    <t>全市生产总值（GDP）</t>
  </si>
  <si>
    <t>单位：亿元</t>
  </si>
  <si>
    <t>指  标</t>
  </si>
  <si>
    <t>生产总值</t>
  </si>
  <si>
    <t xml:space="preserve">    第一产业</t>
  </si>
  <si>
    <t xml:space="preserve">    第二产业</t>
  </si>
  <si>
    <t xml:space="preserve">        建筑业</t>
  </si>
  <si>
    <t xml:space="preserve">    第三产业</t>
  </si>
  <si>
    <t xml:space="preserve">        交运仓储邮电通信业</t>
  </si>
  <si>
    <t xml:space="preserve">        批发和零售业</t>
  </si>
  <si>
    <t xml:space="preserve">        住宿和餐饮业</t>
  </si>
  <si>
    <t xml:space="preserve">        金融业</t>
  </si>
  <si>
    <t xml:space="preserve">        房地产业</t>
  </si>
  <si>
    <t xml:space="preserve">        营利性服务业</t>
  </si>
  <si>
    <t xml:space="preserve">        非营利性服务业</t>
  </si>
  <si>
    <t xml:space="preserve">        农业</t>
  </si>
  <si>
    <t xml:space="preserve"> </t>
  </si>
  <si>
    <t xml:space="preserve">        工业</t>
  </si>
  <si>
    <t xml:space="preserve">  三次产业结构（%）</t>
  </si>
  <si>
    <t>17.7:36.1:46.1</t>
  </si>
  <si>
    <t>注：生产总值按季度核算。</t>
  </si>
  <si>
    <t>农业生产情况</t>
  </si>
  <si>
    <t>审核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</si>
  <si>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</si>
  <si>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</si>
  <si>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</si>
  <si>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</si>
  <si>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</si>
  <si>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农林牧渔服务业</t>
  </si>
  <si>
    <t>二、农林牧渔业增加值</t>
  </si>
  <si>
    <t>错!!与分县1表数据不一致</t>
  </si>
  <si>
    <t>三、主要农产品产量</t>
  </si>
  <si>
    <t xml:space="preserve">        粮  食 </t>
  </si>
  <si>
    <t>万吨</t>
  </si>
  <si>
    <t xml:space="preserve">            #稻  谷</t>
  </si>
  <si>
    <t xml:space="preserve">        蔬  菜 </t>
  </si>
  <si>
    <t xml:space="preserve">        园林水果 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</si>
  <si>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</si>
  <si>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</si>
  <si>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</si>
  <si>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</si>
  <si>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</si>
  <si>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注：农业总产值和增加值按季度核算，增长速度按可比价格计算，以2017年农普修订的季度数据为基数。</t>
  </si>
  <si>
    <t>2018年规模以上工业生产情况（一）</t>
  </si>
  <si>
    <t>12月</t>
  </si>
  <si>
    <t>增速（%）</t>
  </si>
  <si>
    <t>1-12月</t>
  </si>
  <si>
    <t>一、工业总产值</t>
  </si>
  <si>
    <t xml:space="preserve">  # 轻工业</t>
  </si>
  <si>
    <t xml:space="preserve">    重工业</t>
  </si>
  <si>
    <t xml:space="preserve">  # 国有企业</t>
  </si>
  <si>
    <t xml:space="preserve">    集体企业</t>
  </si>
  <si>
    <t xml:space="preserve">    股份合作制企业</t>
  </si>
  <si>
    <t xml:space="preserve">    股份制企业</t>
  </si>
  <si>
    <t xml:space="preserve">    外商及港澳台企业</t>
  </si>
  <si>
    <t xml:space="preserve">    其他经济类型企业</t>
  </si>
  <si>
    <t xml:space="preserve">  # 国有及国有控股企业</t>
  </si>
  <si>
    <t xml:space="preserve">    民营企业</t>
  </si>
  <si>
    <t xml:space="preserve">  # 大型企业</t>
  </si>
  <si>
    <t xml:space="preserve">    中型企业</t>
  </si>
  <si>
    <t xml:space="preserve">    小型企业</t>
  </si>
  <si>
    <t xml:space="preserve">    微型企业</t>
  </si>
  <si>
    <t>二、出口交货值</t>
  </si>
  <si>
    <t>现价销售产值         （亿元）</t>
  </si>
  <si>
    <t>产品销售率（%）</t>
  </si>
  <si>
    <t>产品销售率增速（%）</t>
  </si>
  <si>
    <t>三、销售产值及产销率</t>
  </si>
  <si>
    <t>注：2011年起，规模以上工业统计范围为主营业务收入2000万元及以上的工业法人企业。</t>
  </si>
  <si>
    <t>2018年规模以上工业生产情况（二）</t>
  </si>
  <si>
    <t>一、工业增加值</t>
  </si>
  <si>
    <t>2018年规模以上工业企业经济效益</t>
  </si>
  <si>
    <t>计量单位</t>
  </si>
  <si>
    <t>企业单位数</t>
  </si>
  <si>
    <t>个</t>
  </si>
  <si>
    <t xml:space="preserve">    #亏损企业</t>
  </si>
  <si>
    <t>亏损企业亏损额</t>
  </si>
  <si>
    <t>主营业务收入</t>
  </si>
  <si>
    <t>实现利税总额</t>
  </si>
  <si>
    <t xml:space="preserve">    #利润总额</t>
  </si>
  <si>
    <t>资产合计</t>
  </si>
  <si>
    <t>负债合计</t>
  </si>
  <si>
    <t>应收帐款净额</t>
  </si>
  <si>
    <t>产成品存货</t>
  </si>
  <si>
    <t>利息支出</t>
  </si>
  <si>
    <t>全部从业人员平均人数</t>
  </si>
  <si>
    <t>万人</t>
  </si>
  <si>
    <t>经济效益综合指数</t>
  </si>
  <si>
    <t>资产贡献率</t>
  </si>
  <si>
    <t>资产增值率</t>
  </si>
  <si>
    <t>资产负债率</t>
  </si>
  <si>
    <t>流动资产周转率</t>
  </si>
  <si>
    <t>次</t>
  </si>
  <si>
    <t>成本利润率</t>
  </si>
  <si>
    <t>劳动生产率</t>
  </si>
  <si>
    <t>万元/人</t>
  </si>
  <si>
    <t>产品销售率</t>
  </si>
  <si>
    <t>2018年分行业规模以上工业企业总产值(一）</t>
  </si>
  <si>
    <t>全市总计</t>
  </si>
  <si>
    <t xml:space="preserve">黑色金属矿采矿业   </t>
  </si>
  <si>
    <t>有色金属矿采选业</t>
  </si>
  <si>
    <t xml:space="preserve">非金属矿采选业     </t>
  </si>
  <si>
    <t xml:space="preserve">开采辅助活动     </t>
  </si>
  <si>
    <t>其他采矿业</t>
  </si>
  <si>
    <t xml:space="preserve">农副食品加工业     </t>
  </si>
  <si>
    <t xml:space="preserve">    其中：植物油加工    </t>
  </si>
  <si>
    <t xml:space="preserve">          制糖</t>
  </si>
  <si>
    <t xml:space="preserve">          水产品加工</t>
  </si>
  <si>
    <t xml:space="preserve">食品制造业         </t>
  </si>
  <si>
    <t xml:space="preserve">酒.饮料和精制茶制造业 </t>
  </si>
  <si>
    <t xml:space="preserve">烟草制品业         </t>
  </si>
  <si>
    <t xml:space="preserve">纺织业             </t>
  </si>
  <si>
    <t>纺织服装、服饰业</t>
  </si>
  <si>
    <t xml:space="preserve">皮革毛皮羽毛制品业 </t>
  </si>
  <si>
    <t xml:space="preserve">木材.竹.藤.棕.草制品业 </t>
  </si>
  <si>
    <t xml:space="preserve">家具制造业         </t>
  </si>
  <si>
    <t xml:space="preserve">造纸及纸制品业     </t>
  </si>
  <si>
    <t xml:space="preserve">印刷、记录媒介复制 </t>
  </si>
  <si>
    <t>2018年分行业规模以上工业企业总产值(二）</t>
  </si>
  <si>
    <t>文教体育娱乐用品制造业</t>
  </si>
  <si>
    <t>石油加工.炼焦业</t>
  </si>
  <si>
    <t>化学原料及化学制造业</t>
  </si>
  <si>
    <t>医药制造业</t>
  </si>
  <si>
    <t>橡胶和塑料制品业</t>
  </si>
  <si>
    <t>非金属矿制品业</t>
  </si>
  <si>
    <t>黑色金属冶炼压延加工业</t>
  </si>
  <si>
    <t>有色金属冶炼压延加工业</t>
  </si>
  <si>
    <t>金属制品业</t>
  </si>
  <si>
    <t>通用机械制造业</t>
  </si>
  <si>
    <t>专用设备制造业</t>
  </si>
  <si>
    <t>汽车制造业</t>
  </si>
  <si>
    <t>铁路船舶和其他运输设备制造</t>
  </si>
  <si>
    <t>电气机械及器材制造业</t>
  </si>
  <si>
    <t>通信设备.计算机制造业</t>
  </si>
  <si>
    <t>其他制造业</t>
  </si>
  <si>
    <t>废弃资源废旧材料回收业</t>
  </si>
  <si>
    <t>金属制品.机械和设备修理业</t>
  </si>
  <si>
    <t>电力.热力生产和供应业</t>
  </si>
  <si>
    <t>燃气生产和供应业</t>
  </si>
  <si>
    <t>自来水的生产和供应业</t>
  </si>
  <si>
    <t>2018年规模以上工业企业主要产品产量(一）</t>
  </si>
  <si>
    <t xml:space="preserve">原  盐        </t>
  </si>
  <si>
    <t xml:space="preserve">饲  料    </t>
  </si>
  <si>
    <t xml:space="preserve">食用植物油    </t>
  </si>
  <si>
    <t xml:space="preserve">小麦粉        </t>
  </si>
  <si>
    <t xml:space="preserve">鲜冷藏冻肉    </t>
  </si>
  <si>
    <t xml:space="preserve">成品糖        </t>
  </si>
  <si>
    <t xml:space="preserve">罐头  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</si>
  <si>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</si>
  <si>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</si>
  <si>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</si>
  <si>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</si>
  <si>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</si>
  <si>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乳制品</t>
  </si>
  <si>
    <t>饮料</t>
  </si>
  <si>
    <t xml:space="preserve">冷冻水产品    </t>
  </si>
  <si>
    <t xml:space="preserve">卷  烟        </t>
  </si>
  <si>
    <t>亿支</t>
  </si>
  <si>
    <t xml:space="preserve">纱            </t>
  </si>
  <si>
    <t>布</t>
  </si>
  <si>
    <t>万米</t>
  </si>
  <si>
    <t>服装</t>
  </si>
  <si>
    <t>万件</t>
  </si>
  <si>
    <t>2018年规模以上工业企业主要产品产量(二）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</si>
  <si>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</si>
  <si>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</si>
  <si>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</si>
  <si>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</si>
  <si>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</si>
  <si>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</si>
  <si>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</si>
  <si>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</si>
  <si>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</si>
  <si>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</si>
  <si>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石脑油</t>
  </si>
  <si>
    <t>石油沥青</t>
  </si>
  <si>
    <t>液化石油气</t>
  </si>
  <si>
    <t xml:space="preserve">硫酸(折100%)  </t>
  </si>
  <si>
    <t>纯苯</t>
  </si>
  <si>
    <t xml:space="preserve">农用化学肥料  </t>
  </si>
  <si>
    <t>磷酸二铵（实物量）</t>
  </si>
  <si>
    <t xml:space="preserve">初级形态的塑料          </t>
  </si>
  <si>
    <t>化学药品原药</t>
  </si>
  <si>
    <t>涂料</t>
  </si>
  <si>
    <t>中成药</t>
  </si>
  <si>
    <t>2018年规模以上工业企业主要产品产量(三）</t>
  </si>
  <si>
    <t xml:space="preserve">塑料制品     </t>
  </si>
  <si>
    <t>塑料薄膜</t>
  </si>
  <si>
    <t xml:space="preserve">橡胶轮胎外胎     </t>
  </si>
  <si>
    <t>万条</t>
  </si>
  <si>
    <t xml:space="preserve">水泥         </t>
  </si>
  <si>
    <t xml:space="preserve">商品混凝土   </t>
  </si>
  <si>
    <t>万立方米</t>
  </si>
  <si>
    <t xml:space="preserve">砖(折标准砖) </t>
  </si>
  <si>
    <t>亿块</t>
  </si>
  <si>
    <t xml:space="preserve">玻璃包装容器 </t>
  </si>
  <si>
    <t>瓷砖</t>
  </si>
  <si>
    <t xml:space="preserve">万平方米 </t>
  </si>
  <si>
    <t>生铁</t>
  </si>
  <si>
    <t>粗钢</t>
  </si>
  <si>
    <t>钢材</t>
  </si>
  <si>
    <t>不锈钢日用制品</t>
  </si>
  <si>
    <t xml:space="preserve">铝  材       </t>
  </si>
  <si>
    <t>金属紧固件</t>
  </si>
  <si>
    <t>农产品初加工机械</t>
  </si>
  <si>
    <t>台</t>
  </si>
  <si>
    <t xml:space="preserve">变压器       </t>
  </si>
  <si>
    <t>万千伏安</t>
  </si>
  <si>
    <t xml:space="preserve">电饭锅       </t>
  </si>
  <si>
    <t>万个</t>
  </si>
  <si>
    <t xml:space="preserve">灯具照明装置 </t>
  </si>
  <si>
    <t>万台（套）</t>
  </si>
  <si>
    <t xml:space="preserve">发电量       </t>
  </si>
  <si>
    <t xml:space="preserve">供电量       </t>
  </si>
  <si>
    <t>工业综合能源消费量</t>
  </si>
  <si>
    <t>单位：万吨标准煤</t>
  </si>
  <si>
    <t>规模以上工业企业</t>
  </si>
  <si>
    <t xml:space="preserve">    采矿业</t>
  </si>
  <si>
    <t xml:space="preserve">    制造业</t>
  </si>
  <si>
    <t xml:space="preserve">    电力、热力、燃气及水生产和供应业</t>
  </si>
  <si>
    <t xml:space="preserve"> 高耗能行业</t>
  </si>
  <si>
    <t xml:space="preserve">  25.石油、煤炭及其他燃料加工业 </t>
  </si>
  <si>
    <t xml:space="preserve">  26.化学原料和化学制品制造业</t>
  </si>
  <si>
    <t xml:space="preserve">  30.非金属矿物制品业</t>
  </si>
  <si>
    <t xml:space="preserve">  31.黑色金属冶炼和压延加工业</t>
  </si>
  <si>
    <t xml:space="preserve">  32.有色金属冶炼和压延加工业 </t>
  </si>
  <si>
    <t xml:space="preserve">  44.电力、热力生产和供应业</t>
  </si>
  <si>
    <t>注：工业综合能源消费量(按当量值计算)为企业在工业生产活动中实际消费的各种能源的总和净值。</t>
  </si>
  <si>
    <t>交通运输完成情况</t>
  </si>
  <si>
    <t xml:space="preserve"> 计量单位</t>
  </si>
  <si>
    <t>1月</t>
  </si>
  <si>
    <t>一、港口货物吞吐量</t>
  </si>
  <si>
    <t>全市港口货物吞吐量</t>
  </si>
  <si>
    <t xml:space="preserve">   # 湛江港集团有限公司</t>
  </si>
  <si>
    <t>全市港口集装箱吞吐量</t>
  </si>
  <si>
    <t>万TEU</t>
  </si>
  <si>
    <t>二、交通运输</t>
  </si>
  <si>
    <t>（一）公 路</t>
  </si>
  <si>
    <t xml:space="preserve">        货运量</t>
  </si>
  <si>
    <t>亿吨</t>
  </si>
  <si>
    <t xml:space="preserve">        货物周转量</t>
  </si>
  <si>
    <t>亿吨公里</t>
  </si>
  <si>
    <t xml:space="preserve">        客运量</t>
  </si>
  <si>
    <t xml:space="preserve">        旅客周转量</t>
  </si>
  <si>
    <t>亿人公里</t>
  </si>
  <si>
    <t>（二）水 路</t>
  </si>
  <si>
    <t>固定资产投资完成情况</t>
  </si>
  <si>
    <t>一、固定资产投资</t>
  </si>
  <si>
    <t xml:space="preserve">       基础设施 </t>
  </si>
  <si>
    <t xml:space="preserve">          #城市建设</t>
  </si>
  <si>
    <t xml:space="preserve">           交通运输基础设施投资</t>
  </si>
  <si>
    <t xml:space="preserve">       房地产开发</t>
  </si>
  <si>
    <t xml:space="preserve">       工业</t>
  </si>
  <si>
    <t xml:space="preserve">          #技术改造</t>
  </si>
  <si>
    <t xml:space="preserve">    按注册类型分：国有经济投资</t>
  </si>
  <si>
    <t xml:space="preserve">                  民间投资</t>
  </si>
  <si>
    <t xml:space="preserve">                  港澳台及外商投资</t>
  </si>
  <si>
    <t xml:space="preserve">    按产业分：第一产业</t>
  </si>
  <si>
    <t xml:space="preserve">              第二产业</t>
  </si>
  <si>
    <t xml:space="preserve">              第三产业</t>
  </si>
  <si>
    <t>二、施工项目个数</t>
  </si>
  <si>
    <t xml:space="preserve">      #亿元以上项目</t>
  </si>
  <si>
    <t xml:space="preserve">      #工业新增项目</t>
  </si>
  <si>
    <t>三、本年施工房屋面积</t>
  </si>
  <si>
    <t xml:space="preserve">       #住宅</t>
  </si>
  <si>
    <t>四、竣工面积</t>
  </si>
  <si>
    <t>五、商品房销售面积</t>
  </si>
  <si>
    <t>六、商品房销售额</t>
  </si>
  <si>
    <t>一、社会消费品零售总额</t>
  </si>
  <si>
    <t>（一）按销售单位所在地分</t>
  </si>
  <si>
    <t xml:space="preserve">       1.城镇</t>
  </si>
  <si>
    <t xml:space="preserve">       2.乡村</t>
  </si>
  <si>
    <t>（二）按行业分</t>
  </si>
  <si>
    <t xml:space="preserve">       1.批发零售贸易业</t>
  </si>
  <si>
    <t xml:space="preserve">       2.住宿和餐饮业</t>
  </si>
  <si>
    <t>（三）限额以上批发和零售业消费品零售额</t>
  </si>
  <si>
    <t xml:space="preserve">      粮油、食品、饮料、烟酒类</t>
  </si>
  <si>
    <t xml:space="preserve">      服装鞋帽针纺织品类</t>
  </si>
  <si>
    <t xml:space="preserve">      化妆品类</t>
  </si>
  <si>
    <t xml:space="preserve">      金银珠宝类</t>
  </si>
  <si>
    <t xml:space="preserve">      日用品类</t>
  </si>
  <si>
    <t xml:space="preserve">      五金电料类</t>
  </si>
  <si>
    <t xml:space="preserve">      体育娱乐用品类</t>
  </si>
  <si>
    <t xml:space="preserve">      书报杂志类</t>
  </si>
  <si>
    <t xml:space="preserve">      电子出版物及音像制品类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</si>
  <si>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</si>
  <si>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</si>
  <si>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</si>
  <si>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家具类</t>
  </si>
  <si>
    <t xml:space="preserve">      通讯器材类</t>
  </si>
  <si>
    <t xml:space="preserve">      石油及制品类</t>
  </si>
  <si>
    <t xml:space="preserve">      建筑及装潢材料类</t>
  </si>
  <si>
    <t xml:space="preserve">      机电产品及设备类</t>
  </si>
  <si>
    <t xml:space="preserve">      汽车类</t>
  </si>
  <si>
    <t xml:space="preserve">      其他类</t>
  </si>
  <si>
    <t>财政收支情况</t>
  </si>
  <si>
    <t>单位:亿元</t>
  </si>
  <si>
    <t>增长％</t>
  </si>
  <si>
    <t xml:space="preserve">     地方一般公共预算收入</t>
  </si>
  <si>
    <t xml:space="preserve">       ＃税收收入</t>
  </si>
  <si>
    <t xml:space="preserve">            ＃增值税</t>
  </si>
  <si>
    <t xml:space="preserve">              企业所得税</t>
  </si>
  <si>
    <t xml:space="preserve">              个人所得税</t>
  </si>
  <si>
    <t xml:space="preserve">         非税收入</t>
  </si>
  <si>
    <t xml:space="preserve">    地方一般公共预算支出</t>
  </si>
  <si>
    <t xml:space="preserve">        ＃一般公共服务</t>
  </si>
  <si>
    <t xml:space="preserve">          科学技术</t>
  </si>
  <si>
    <t xml:space="preserve">          民生支出合计</t>
  </si>
  <si>
    <t xml:space="preserve">             ＃教育</t>
  </si>
  <si>
    <t xml:space="preserve">              文化体育与传媒</t>
  </si>
  <si>
    <t xml:space="preserve">              社会保障和就业</t>
  </si>
  <si>
    <t xml:space="preserve">              医疗卫生和计划生育</t>
  </si>
  <si>
    <t xml:space="preserve">              节能环保</t>
  </si>
  <si>
    <t xml:space="preserve">              城乡社区事务</t>
  </si>
  <si>
    <t xml:space="preserve">              农林水事务</t>
  </si>
  <si>
    <t xml:space="preserve">              交通运输</t>
  </si>
  <si>
    <t xml:space="preserve">              住房保障支出</t>
  </si>
  <si>
    <t xml:space="preserve">              粮油物资储备事务</t>
  </si>
  <si>
    <t>注：财政数据由湛江市财政局提供。</t>
  </si>
  <si>
    <t>金  融</t>
  </si>
  <si>
    <t>本月余额</t>
  </si>
  <si>
    <t>金融机构本外币各项存款余额</t>
  </si>
  <si>
    <t>　　（一）境内存款</t>
  </si>
  <si>
    <t>　　　　1.住户存款</t>
  </si>
  <si>
    <t xml:space="preserve">        2.非金融企业存款</t>
  </si>
  <si>
    <t xml:space="preserve">        3.广义政府存款</t>
  </si>
  <si>
    <t xml:space="preserve">        4.非银行业金融机构存款</t>
  </si>
  <si>
    <t>　　（二）境外存款</t>
  </si>
  <si>
    <t>金融机构本外币各项贷款余额</t>
  </si>
  <si>
    <t>　　（一）境内贷款</t>
  </si>
  <si>
    <t>　　　　1.住户贷款</t>
  </si>
  <si>
    <t xml:space="preserve">        2.非金融企业及机关团体贷款</t>
  </si>
  <si>
    <t xml:space="preserve">        3.非银行业金融机构贷款</t>
  </si>
  <si>
    <t>　　（二）境外贷款</t>
  </si>
  <si>
    <t>金融机构人民币各项存款余额</t>
  </si>
  <si>
    <t>　　　　　　其中：活期存款</t>
  </si>
  <si>
    <t>　　　　　　其中：机关团体存款</t>
  </si>
  <si>
    <t>金融机构人民币各项贷款余额</t>
  </si>
  <si>
    <t>　　　　　　其中：中长期贷款</t>
  </si>
  <si>
    <t>　　　　　　其中：短期贷款</t>
  </si>
  <si>
    <t>　　　　　　      中长期贷款</t>
  </si>
  <si>
    <t>注：金融数据由中国人民银行湛江市中心支行提供。</t>
  </si>
  <si>
    <t xml:space="preserve"> 对  外  经  济</t>
  </si>
  <si>
    <t>一、外贸进出口总额</t>
  </si>
  <si>
    <t xml:space="preserve">   (一)出口总额</t>
  </si>
  <si>
    <t xml:space="preserve">   1.按主要贸易方式分</t>
  </si>
  <si>
    <t xml:space="preserve">       一般贸易</t>
  </si>
  <si>
    <t xml:space="preserve">       来料加工</t>
  </si>
  <si>
    <t xml:space="preserve">       进料加工</t>
  </si>
  <si>
    <t xml:space="preserve">         保税仓进出境货物</t>
  </si>
  <si>
    <t xml:space="preserve">   2.按主要经济类型分</t>
  </si>
  <si>
    <t xml:space="preserve">       国有企业</t>
  </si>
  <si>
    <t xml:space="preserve">      “三”资企业</t>
  </si>
  <si>
    <t>   集体企业</t>
  </si>
  <si>
    <t xml:space="preserve">       私营企业</t>
  </si>
  <si>
    <t xml:space="preserve">   4.按主要国家（地区）分</t>
  </si>
  <si>
    <t>美     国</t>
  </si>
  <si>
    <t>东     盟</t>
  </si>
  <si>
    <t>欧     盟</t>
  </si>
  <si>
    <t>香     港</t>
  </si>
  <si>
    <t>印     度</t>
  </si>
  <si>
    <t xml:space="preserve">  (二)进口总额</t>
  </si>
  <si>
    <t xml:space="preserve">  按主要贸易方式分</t>
  </si>
  <si>
    <t>一般贸易</t>
  </si>
  <si>
    <t>来料加工</t>
  </si>
  <si>
    <t>进料加工</t>
  </si>
  <si>
    <t xml:space="preserve">      保税仓进出境货物</t>
  </si>
  <si>
    <t xml:space="preserve">二、使用外资金额 </t>
  </si>
  <si>
    <t xml:space="preserve">      外商直接投资项目个数 </t>
  </si>
  <si>
    <t xml:space="preserve">      合同利用外商直接投资</t>
  </si>
  <si>
    <t xml:space="preserve">      实际利用外商直接投资</t>
  </si>
  <si>
    <t>注:对外经济数据由湛江市商务局提供</t>
  </si>
  <si>
    <t xml:space="preserve">              </t>
  </si>
  <si>
    <t>人 民 生 活</t>
  </si>
  <si>
    <t xml:space="preserve">        单位：元</t>
  </si>
  <si>
    <t>一、居民人均可支配收入</t>
  </si>
  <si>
    <t xml:space="preserve">    1、工资性收入</t>
  </si>
  <si>
    <t xml:space="preserve">    2、经营净收入</t>
  </si>
  <si>
    <t xml:space="preserve">    3、财产净收入</t>
  </si>
  <si>
    <t xml:space="preserve">    4、转移净收入</t>
  </si>
  <si>
    <t>其中：城镇常住居民人均可支配收入</t>
  </si>
  <si>
    <t xml:space="preserve">      农村常住居民人均可支配收入</t>
  </si>
  <si>
    <t>二、居民人均消费支出</t>
  </si>
  <si>
    <t xml:space="preserve">    1、食品烟酒</t>
  </si>
  <si>
    <t xml:space="preserve">    2、衣着</t>
  </si>
  <si>
    <t xml:space="preserve">    3、居住</t>
  </si>
  <si>
    <t xml:space="preserve">    4、生活用品及服务</t>
  </si>
  <si>
    <t xml:space="preserve">    5、交通通信</t>
  </si>
  <si>
    <t xml:space="preserve">    6、教育文化娱乐</t>
  </si>
  <si>
    <t xml:space="preserve">    7、医疗保健</t>
  </si>
  <si>
    <t xml:space="preserve">    8、其他用品和服务</t>
  </si>
  <si>
    <t>其中：城镇常住居民人均消费支出</t>
  </si>
  <si>
    <t xml:space="preserve">      农村常住居民人均消费支出</t>
  </si>
  <si>
    <t>注:居民收支数据由国家统计局湛江调查队提供。</t>
  </si>
  <si>
    <t xml:space="preserve">  居民消费价格指数</t>
  </si>
  <si>
    <t xml:space="preserve">     单位：%</t>
  </si>
  <si>
    <t>上年同月=100</t>
  </si>
  <si>
    <t>上年同期=100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</si>
  <si>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</si>
  <si>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</si>
  <si>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</si>
  <si>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</si>
  <si>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</si>
  <si>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</si>
  <si>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</si>
  <si>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</si>
  <si>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</si>
  <si>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</si>
  <si>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</si>
  <si>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</si>
  <si>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</si>
  <si>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</si>
  <si>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</si>
  <si>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</si>
  <si>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服务项目价格指数</t>
  </si>
  <si>
    <t>二、商品零售价格指数（%）</t>
  </si>
  <si>
    <t>注:价格指数数据由国家统计局湛江调查队提供。</t>
  </si>
  <si>
    <t>2018年各县（市、 区）主要经济指标完成情况（一）</t>
  </si>
  <si>
    <t xml:space="preserve">  单位：亿元</t>
  </si>
  <si>
    <t>市  别</t>
  </si>
  <si>
    <t>增速排位</t>
  </si>
  <si>
    <t>一、生产总值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</si>
  <si>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</si>
  <si>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</si>
  <si>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</si>
  <si>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</si>
  <si>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</si>
  <si>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</si>
  <si>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</si>
  <si>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</si>
  <si>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</si>
  <si>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</si>
  <si>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</si>
  <si>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</si>
  <si>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二、第一产业增加值</t>
  </si>
  <si>
    <t>注：地区生产总值（GDP）按季度核算。</t>
  </si>
  <si>
    <t>2018年各县（市、 区）主要经济指标完成情况（二）</t>
  </si>
  <si>
    <t xml:space="preserve"> 单位：亿元</t>
  </si>
  <si>
    <t>三、第二产业增加值</t>
  </si>
  <si>
    <t>四、第三产业增加值</t>
  </si>
  <si>
    <t>2018年各县（市、 区）主要经济指标完成情况（三）</t>
  </si>
  <si>
    <t>五：工业增加值</t>
  </si>
  <si>
    <t>六、规模以上工业产品销售产值</t>
  </si>
  <si>
    <t xml:space="preserve">       其中：奋勇新区</t>
  </si>
  <si>
    <t xml:space="preserve">  总计中：开发区</t>
  </si>
  <si>
    <t>2018年各县（市、 区）主要经济指标完成情况（四）</t>
  </si>
  <si>
    <t>七、规模以上工业增加值</t>
  </si>
  <si>
    <t xml:space="preserve"> 附：区属规模以上工业增加值</t>
  </si>
  <si>
    <t>2018年各县（市、 区）主要经济指标完成情况（五）</t>
  </si>
  <si>
    <t>八、规模以上工业总产值</t>
  </si>
  <si>
    <t xml:space="preserve"> 附：区属规模以上工业总产值</t>
  </si>
  <si>
    <t>2018年各县（市、 区）主要经济指标完成情况（六）</t>
  </si>
  <si>
    <t>九、规模以上产品销售率(%)</t>
  </si>
  <si>
    <t>十、规模以上工业产品出口交货值（亿元）</t>
  </si>
  <si>
    <t>2018年各县（市、 区）主要经济指标完成情况（七）</t>
  </si>
  <si>
    <t>十一、规模以上工业企业经济效益综合指数(%)</t>
  </si>
  <si>
    <t>十二、规模以上工业企业单位数（个）</t>
  </si>
  <si>
    <t>2018年各县（市、 区）主要经济指标完成情况（八）</t>
  </si>
  <si>
    <t>十三、规模以上工业亏损企业数（个）</t>
  </si>
  <si>
    <t>十四、规模以上工业企业主营业务收入(亿元)</t>
  </si>
  <si>
    <t>2018年各县（市、 区）主要经济指标完成情况（九）</t>
  </si>
  <si>
    <t>十五、规模以上工业企业利润总额</t>
  </si>
  <si>
    <t>十六、规模以上工业企业亏损额</t>
  </si>
  <si>
    <t>2018年各县（市、 区）主要经济指标完成情况（十）</t>
  </si>
  <si>
    <t>十七、规模以上工业企业利税总额</t>
  </si>
  <si>
    <t>十八、规模以上工业企业资产合计</t>
  </si>
  <si>
    <t>2018年各县（市、 区）主要经济指标完成情况（十一）</t>
  </si>
  <si>
    <t>十九、规模以上工业企业负债合计</t>
  </si>
  <si>
    <t>二十、规模以上工业企业应收账款净额</t>
  </si>
  <si>
    <t>2018年各县（市、 区）主要经济指标完成情况（十二）</t>
  </si>
  <si>
    <t>二十一、规模以上工业企业产成品存货</t>
  </si>
  <si>
    <t>二十二、规模以上工业企业利息支出</t>
  </si>
  <si>
    <t>2018年各县（市、 区）主要经济指标完成情况（十三）</t>
  </si>
  <si>
    <t>二十三、规模以上工业企业全部平均人数(人）</t>
  </si>
  <si>
    <t>二十四、规模以上工业企业资产贡献率（%）</t>
  </si>
  <si>
    <t>2018年各县（市、 区）主要经济指标完成情况（十四）</t>
  </si>
  <si>
    <t xml:space="preserve"> 单位：%</t>
  </si>
  <si>
    <t>二十五、规模以上工业企业资产增值率</t>
  </si>
  <si>
    <t>二十六、规模以上工业企业资产负债率</t>
  </si>
  <si>
    <t>2018年各县（市、 区）主要经济指标完成情况（十五）</t>
  </si>
  <si>
    <t>二十七、规模以上工业企业流动资产周转率</t>
  </si>
  <si>
    <t>二十八、规模以上工业企业成本利润率</t>
  </si>
  <si>
    <t>2018年各县（市、 区）主要经济指标完成情况（十六）</t>
  </si>
  <si>
    <t>二十九、固定资产投资</t>
  </si>
  <si>
    <t>三十、社会消费品零售总额</t>
  </si>
  <si>
    <t>2018年各县（市、 区）主要经济指标完成情况（十七）</t>
  </si>
  <si>
    <t>三十一、地方一般公共预算收入</t>
  </si>
  <si>
    <t>三十二、地方一般公共预算支出</t>
  </si>
  <si>
    <t>2018年各县（市、 区）主要经济指标完成情况（十八）</t>
  </si>
  <si>
    <t>三十三、进出口总额（亿元）</t>
  </si>
  <si>
    <t>三十四、实际使用外资（万美元）</t>
  </si>
  <si>
    <t>注：实际使用外资按原口径统计。</t>
  </si>
  <si>
    <t xml:space="preserve"> 市    别 </t>
  </si>
  <si>
    <t>增长（%）</t>
  </si>
  <si>
    <t>湛江市</t>
  </si>
  <si>
    <t>茂名市</t>
  </si>
  <si>
    <t>阳江市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</si>
  <si>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</si>
  <si>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</si>
  <si>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</si>
  <si>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</si>
  <si>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</si>
  <si>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</si>
  <si>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</si>
  <si>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</si>
  <si>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</si>
  <si>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</si>
  <si>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</si>
  <si>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</si>
  <si>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</si>
  <si>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</si>
  <si>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</si>
  <si>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肇庆市</t>
  </si>
  <si>
    <t>清远市</t>
  </si>
  <si>
    <t>潮州市</t>
  </si>
  <si>
    <t>揭阳市</t>
  </si>
  <si>
    <t>云浮市</t>
  </si>
  <si>
    <t>全国及全省各市主要经济指标完成情况（五）</t>
  </si>
  <si>
    <t>地税收入</t>
  </si>
  <si>
    <t>国税收入</t>
  </si>
  <si>
    <t>1-5月</t>
  </si>
  <si>
    <t>进出口总额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</si>
  <si>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</si>
  <si>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</si>
  <si>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</si>
  <si>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</si>
  <si>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</si>
  <si>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月份</t>
  </si>
  <si>
    <t>2016年</t>
  </si>
  <si>
    <t>2017年</t>
  </si>
  <si>
    <t>累计数</t>
  </si>
  <si>
    <t>增速%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</si>
  <si>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</si>
  <si>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</si>
  <si>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</si>
  <si>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</si>
  <si>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</si>
  <si>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</si>
  <si>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</si>
  <si>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</si>
  <si>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</si>
  <si>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</si>
  <si>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2019年</t>
  </si>
  <si>
    <t>单位：亿元、亿美元</t>
  </si>
  <si>
    <t>注：2016年起，进出口总额数据以人民币计价。</t>
  </si>
  <si>
    <t>一般公共预算收入</t>
  </si>
  <si>
    <t>备注：地方一般公共预算收入增速为可比口径增长</t>
  </si>
  <si>
    <t>同比增减
百分点</t>
  </si>
  <si>
    <t>累计指数</t>
  </si>
  <si>
    <t>工业用电量</t>
  </si>
  <si>
    <t>单位：亿千瓦时</t>
  </si>
  <si>
    <t>固定资产投资序列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</si>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</sst>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_-* #,##0.00_-;\-* #,##0.00_-;_-* &quot;-&quot;??_-;_-@_-"/>
    <numFmt numFmtId="178" formatCode="0.00_)"/>
    <numFmt numFmtId="179" formatCode="#,##0;\-#,##0;&quot;-&quot;"/>
    <numFmt numFmtId="180" formatCode="_(&quot;$&quot;* #,##0.00_);_(&quot;$&quot;* \(#,##0.00\);_(&quot;$&quot;* &quot;-&quot;??_);_(@_)"/>
    <numFmt numFmtId="181" formatCode="0.0"/>
    <numFmt numFmtId="182" formatCode="#,##0.0_);\(#,##0.0\)"/>
    <numFmt numFmtId="183" formatCode="_-* #,##0.00_$_-;\-* #,##0.00_$_-;_-* &quot;-&quot;??_$_-;_-@_-"/>
    <numFmt numFmtId="184" formatCode="&quot;$&quot;#,##0.00_);[Red]\(&quot;$&quot;#,##0.00\)"/>
    <numFmt numFmtId="185" formatCode="yy\.mm\.dd"/>
    <numFmt numFmtId="186" formatCode="0_ "/>
    <numFmt numFmtId="187" formatCode="_-* #,##0_$_-;\-* #,##0_$_-;_-* &quot;-&quot;_$_-;_-@_-"/>
    <numFmt numFmtId="188" formatCode="&quot;$&quot;\ #,##0_-;[Red]&quot;$&quot;\ #,##0\-"/>
    <numFmt numFmtId="189" formatCode="&quot;$&quot;\ #,##0.00_-;[Red]&quot;$&quot;\ #,##0.00\-"/>
    <numFmt numFmtId="190" formatCode="\$#,##0.00;\(\$#,##0.00\)"/>
    <numFmt numFmtId="191" formatCode="#,##0;\(#,##0\)"/>
    <numFmt numFmtId="192" formatCode="_(&quot;$&quot;* #,##0_);_(&quot;$&quot;* \(#,##0\);_(&quot;$&quot;* &quot;-&quot;_);_(@_)"/>
    <numFmt numFmtId="193" formatCode="_-&quot;$&quot;* #,##0_-;\-&quot;$&quot;* #,##0_-;_-&quot;$&quot;* &quot;-&quot;_-;_-@_-"/>
    <numFmt numFmtId="194" formatCode="0.00_ "/>
    <numFmt numFmtId="195" formatCode="_-* #,##0&quot;$&quot;_-;\-* #,##0&quot;$&quot;_-;_-* &quot;-&quot;&quot;$&quot;_-;_-@_-"/>
    <numFmt numFmtId="196" formatCode="_-&quot;$&quot;\ * #,##0.00_-;_-&quot;$&quot;\ * #,##0.00\-;_-&quot;$&quot;\ * &quot;-&quot;??_-;_-@_-"/>
    <numFmt numFmtId="197" formatCode="0_);[Red]\(0\)"/>
    <numFmt numFmtId="198" formatCode="\$#,##0;\(\$#,##0\)"/>
    <numFmt numFmtId="199" formatCode="0.0_ "/>
    <numFmt numFmtId="200" formatCode="_-&quot;$&quot;\ * #,##0_-;_-&quot;$&quot;\ * #,##0\-;_-&quot;$&quot;\ * &quot;-&quot;_-;_-@_-"/>
    <numFmt numFmtId="201" formatCode="_-* #,##0.00&quot;$&quot;_-;\-* #,##0.00&quot;$&quot;_-;_-* &quot;-&quot;??&quot;$&quot;_-;_-@_-"/>
    <numFmt numFmtId="202" formatCode="0_);\(0\)"/>
    <numFmt numFmtId="203" formatCode="&quot;$&quot;#,##0_);[Red]\(&quot;$&quot;#,##0\)"/>
    <numFmt numFmtId="204" formatCode="0.0_);[Red]\(0.0\)"/>
    <numFmt numFmtId="205" formatCode="0.0%"/>
    <numFmt numFmtId="206" formatCode="0;_؄"/>
    <numFmt numFmtId="207" formatCode="0.0_ ;[Red]\-0.0\ "/>
    <numFmt numFmtId="208" formatCode="_ * #,##0.0_ ;_ * \-#,##0.0_ ;_ * &quot;-&quot;??_ ;_ @_ "/>
    <numFmt numFmtId="209" formatCode="0.00_);[Red]\(0.00\)"/>
  </numFmts>
  <fonts count="102">
    <font>
      <sz val="12"/>
      <name val="宋体"/>
      <charset val="134"/>
    </font>
    <font>
      <sz val="8"/>
      <name val="宋体"/>
      <family val="3"/>
      <charset val="134"/>
    </font>
    <font>
      <sz val="10"/>
      <name val="Arial"/>
      <family val="2"/>
    </font>
    <font>
      <b/>
      <sz val="18"/>
      <name val="方正小标宋简体"/>
      <charset val="134"/>
    </font>
    <font>
      <sz val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8"/>
      <color indexed="10"/>
      <name val="方正小标宋简体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indexed="10"/>
      <name val="黑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4"/>
      <name val="仿宋_GB2312"/>
      <charset val="134"/>
    </font>
    <font>
      <sz val="12"/>
      <name val="Arial"/>
      <family val="2"/>
    </font>
    <font>
      <b/>
      <sz val="12"/>
      <name val="黑体"/>
      <family val="3"/>
      <charset val="134"/>
    </font>
    <font>
      <sz val="11"/>
      <name val="Arial Unicode MS"/>
      <family val="2"/>
      <charset val="134"/>
    </font>
    <font>
      <sz val="16"/>
      <name val="宋体"/>
      <family val="3"/>
      <charset val="134"/>
    </font>
    <font>
      <b/>
      <sz val="14"/>
      <name val="方正小标宋简体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0"/>
      <name val="仿宋_GB2312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sz val="7.5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6"/>
      <name val="宋体"/>
      <family val="3"/>
      <charset val="134"/>
    </font>
    <font>
      <sz val="10.5"/>
      <name val="宋体"/>
      <family val="3"/>
      <charset val="134"/>
    </font>
    <font>
      <b/>
      <sz val="18"/>
      <name val="黑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name val="Helv"/>
      <family val="2"/>
    </font>
    <font>
      <sz val="11"/>
      <color indexed="17"/>
      <name val="宋体"/>
      <family val="3"/>
      <charset val="134"/>
    </font>
    <font>
      <sz val="12"/>
      <color indexed="17"/>
      <name val="楷体_GB2312"/>
      <charset val="134"/>
    </font>
    <font>
      <sz val="12"/>
      <name val="????"/>
      <family val="1"/>
    </font>
    <font>
      <sz val="10"/>
      <name val="Geneva"/>
      <family val="1"/>
    </font>
    <font>
      <sz val="12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name val="Helv"/>
      <family val="2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name val="Courier"/>
      <family val="3"/>
    </font>
    <font>
      <sz val="12"/>
      <color indexed="20"/>
      <name val="楷体_GB2312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indexed="8"/>
      <name val="楷体_GB2312"/>
      <charset val="134"/>
    </font>
    <font>
      <sz val="12"/>
      <color indexed="9"/>
      <name val="宋体"/>
      <family val="3"/>
      <charset val="134"/>
    </font>
    <font>
      <sz val="12"/>
      <color indexed="9"/>
      <name val="楷体_GB2312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56"/>
      <name val="楷体_GB2312"/>
      <charset val="134"/>
    </font>
    <font>
      <b/>
      <sz val="9"/>
      <name val="Arial"/>
      <family val="2"/>
    </font>
    <font>
      <sz val="10"/>
      <name val="楷体"/>
      <family val="3"/>
      <charset val="134"/>
    </font>
    <font>
      <sz val="11"/>
      <color indexed="52"/>
      <name val="宋体"/>
      <family val="3"/>
      <charset val="134"/>
    </font>
    <font>
      <sz val="12"/>
      <name val="바탕체"/>
      <charset val="134"/>
    </font>
    <font>
      <sz val="7"/>
      <name val="Small Fonts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color indexed="10"/>
      <name val="楷体_GB2312"/>
      <charset val="134"/>
    </font>
    <font>
      <b/>
      <sz val="11"/>
      <color indexed="52"/>
      <name val="宋体"/>
      <family val="3"/>
      <charset val="134"/>
    </font>
    <font>
      <sz val="8"/>
      <name val="Times New Roman"/>
      <family val="1"/>
    </font>
    <font>
      <sz val="10"/>
      <name val="MS Sans Serif"/>
      <family val="1"/>
    </font>
    <font>
      <sz val="10"/>
      <color indexed="20"/>
      <name val="宋体"/>
      <family val="3"/>
      <charset val="134"/>
    </font>
    <font>
      <b/>
      <sz val="12"/>
      <color indexed="8"/>
      <name val="楷体_GB2312"/>
      <charset val="134"/>
    </font>
    <font>
      <b/>
      <sz val="18"/>
      <color indexed="56"/>
      <name val="宋体"/>
      <family val="3"/>
      <charset val="134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color indexed="9"/>
      <name val="Helv"/>
      <family val="2"/>
    </font>
    <font>
      <i/>
      <sz val="12"/>
      <color indexed="23"/>
      <name val="楷体_GB2312"/>
      <charset val="134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2"/>
      <name val="官帕眉"/>
      <charset val="134"/>
    </font>
    <font>
      <sz val="12"/>
      <color indexed="62"/>
      <name val="楷体_GB2312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sz val="12"/>
      <color indexed="52"/>
      <name val="楷体_GB2312"/>
      <charset val="134"/>
    </font>
    <font>
      <sz val="12"/>
      <name val="Courier"/>
      <family val="3"/>
    </font>
    <font>
      <sz val="12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</fills>
  <borders count="7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06">
    <xf numFmtId="0" fontId="0" fillId="0" borderId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4" fillId="0" borderId="0"/>
    <xf numFmtId="0" fontId="43" fillId="18" borderId="0" applyNumberFormat="0" applyBorder="0" applyAlignment="0" applyProtection="0"/>
    <xf numFmtId="0" fontId="54" fillId="6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50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9" fontId="101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1" fillId="0" borderId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24" fillId="0" borderId="0"/>
    <xf numFmtId="0" fontId="36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4" fillId="0" borderId="0"/>
    <xf numFmtId="0" fontId="36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6" fillId="12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1" fillId="0" borderId="0">
      <alignment vertical="center"/>
    </xf>
    <xf numFmtId="0" fontId="101" fillId="13" borderId="67" applyNumberFormat="0" applyFon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0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01" fillId="0" borderId="0"/>
    <xf numFmtId="0" fontId="39" fillId="6" borderId="0" applyNumberFormat="0" applyBorder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01" fillId="0" borderId="0"/>
    <xf numFmtId="0" fontId="101" fillId="0" borderId="0">
      <alignment vertical="center"/>
    </xf>
    <xf numFmtId="0" fontId="101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101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01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38" fillId="0" borderId="0"/>
    <xf numFmtId="0" fontId="34" fillId="3" borderId="0" applyNumberFormat="0" applyBorder="0" applyAlignment="0" applyProtection="0">
      <alignment vertical="center"/>
    </xf>
    <xf numFmtId="0" fontId="24" fillId="0" borderId="0"/>
    <xf numFmtId="0" fontId="38" fillId="0" borderId="0"/>
    <xf numFmtId="0" fontId="54" fillId="6" borderId="0" applyNumberFormat="0" applyBorder="0" applyAlignment="0" applyProtection="0"/>
    <xf numFmtId="178" fontId="55" fillId="0" borderId="0"/>
    <xf numFmtId="0" fontId="57" fillId="14" borderId="72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0" borderId="0"/>
    <xf numFmtId="0" fontId="36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4" fillId="0" borderId="0"/>
    <xf numFmtId="4" fontId="101" fillId="0" borderId="0" applyFont="0" applyFill="0" applyBorder="0" applyAlignment="0" applyProtection="0"/>
    <xf numFmtId="0" fontId="24" fillId="0" borderId="0">
      <protection locked="0"/>
    </xf>
    <xf numFmtId="0" fontId="43" fillId="14" borderId="0" applyNumberFormat="0" applyBorder="0" applyAlignment="0" applyProtection="0"/>
    <xf numFmtId="0" fontId="2" fillId="0" borderId="0"/>
    <xf numFmtId="0" fontId="36" fillId="9" borderId="0" applyNumberFormat="0" applyBorder="0" applyAlignment="0" applyProtection="0">
      <alignment vertical="center"/>
    </xf>
    <xf numFmtId="0" fontId="41" fillId="0" borderId="0"/>
    <xf numFmtId="0" fontId="35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01" fillId="0" borderId="0"/>
    <xf numFmtId="0" fontId="24" fillId="0" borderId="0"/>
    <xf numFmtId="0" fontId="42" fillId="0" borderId="0"/>
    <xf numFmtId="0" fontId="36" fillId="6" borderId="0" applyNumberFormat="0" applyBorder="0" applyAlignment="0" applyProtection="0">
      <alignment vertical="center"/>
    </xf>
    <xf numFmtId="49" fontId="101" fillId="0" borderId="0" applyFont="0" applyFill="0" applyBorder="0" applyAlignment="0" applyProtection="0"/>
    <xf numFmtId="0" fontId="36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42" fillId="0" borderId="0"/>
    <xf numFmtId="0" fontId="3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4" fillId="0" borderId="0"/>
    <xf numFmtId="0" fontId="37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" fillId="0" borderId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01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01" fillId="0" borderId="0"/>
    <xf numFmtId="0" fontId="47" fillId="1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01" fillId="0" borderId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01" fillId="0" borderId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101" fillId="0" borderId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1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4" fillId="6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4" fillId="23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64" fillId="25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5" fillId="9" borderId="0" applyNumberFormat="0" applyBorder="0" applyAlignment="0" applyProtection="0">
      <alignment vertical="center"/>
    </xf>
    <xf numFmtId="0" fontId="64" fillId="21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6" fillId="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6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6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1" fillId="0" borderId="0"/>
    <xf numFmtId="0" fontId="36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1" fillId="0" borderId="0"/>
    <xf numFmtId="0" fontId="59" fillId="6" borderId="0" applyNumberFormat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01" fillId="0" borderId="0"/>
    <xf numFmtId="0" fontId="59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4" fillId="0" borderId="0"/>
    <xf numFmtId="0" fontId="36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01" fillId="0" borderId="0"/>
    <xf numFmtId="0" fontId="36" fillId="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4" fillId="6" borderId="0" applyNumberFormat="0" applyBorder="0" applyAlignment="0" applyProtection="0"/>
    <xf numFmtId="0" fontId="5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37" fontId="70" fillId="0" borderId="0"/>
    <xf numFmtId="0" fontId="36" fillId="14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67" fillId="0" borderId="2" applyNumberFormat="0" applyFill="0" applyProtection="0">
      <alignment horizontal="left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4" fillId="6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4" fillId="6" borderId="0" applyNumberFormat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4" fillId="6" borderId="0" applyNumberFormat="0" applyBorder="0" applyAlignment="0" applyProtection="0"/>
    <xf numFmtId="188" fontId="2" fillId="0" borderId="0"/>
    <xf numFmtId="0" fontId="36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3" fillId="13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89" fontId="101" fillId="0" borderId="0" applyFont="0" applyFill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6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5" fillId="2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6" fillId="12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6" fillId="12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14" fontId="75" fillId="0" borderId="0">
      <alignment horizontal="center" wrapText="1"/>
      <protection locked="0"/>
    </xf>
    <xf numFmtId="0" fontId="43" fillId="8" borderId="0" applyNumberFormat="0" applyBorder="0" applyAlignment="0" applyProtection="0"/>
    <xf numFmtId="0" fontId="35" fillId="2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76" fillId="0" borderId="0"/>
    <xf numFmtId="0" fontId="35" fillId="1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1" fillId="0" borderId="0"/>
    <xf numFmtId="0" fontId="101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101" fillId="0" borderId="0"/>
    <xf numFmtId="0" fontId="101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0" borderId="0"/>
    <xf numFmtId="0" fontId="101" fillId="0" borderId="0"/>
    <xf numFmtId="0" fontId="35" fillId="26" borderId="0" applyNumberFormat="0" applyBorder="0" applyAlignment="0" applyProtection="0">
      <alignment vertical="center"/>
    </xf>
    <xf numFmtId="0" fontId="101" fillId="0" borderId="0"/>
    <xf numFmtId="0" fontId="35" fillId="26" borderId="0" applyNumberFormat="0" applyBorder="0" applyAlignment="0" applyProtection="0">
      <alignment vertical="center"/>
    </xf>
    <xf numFmtId="0" fontId="101" fillId="0" borderId="0"/>
    <xf numFmtId="0" fontId="35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35" fillId="26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5" fillId="2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185" fontId="2" fillId="0" borderId="2" applyFill="0" applyProtection="0">
      <alignment horizontal="right"/>
    </xf>
    <xf numFmtId="0" fontId="34" fillId="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0" borderId="0">
      <protection locked="0"/>
    </xf>
    <xf numFmtId="0" fontId="39" fillId="6" borderId="0" applyNumberFormat="0" applyBorder="0" applyAlignment="0" applyProtection="0">
      <alignment vertical="center"/>
    </xf>
    <xf numFmtId="0" fontId="60" fillId="29" borderId="0" applyNumberFormat="0" applyBorder="0" applyAlignment="0" applyProtection="0"/>
    <xf numFmtId="0" fontId="35" fillId="1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5" fillId="17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74" fillId="18" borderId="72" applyNumberFormat="0" applyAlignment="0" applyProtection="0">
      <alignment vertical="center"/>
    </xf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5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35" fillId="2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101" fillId="0" borderId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35" fillId="24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41" fontId="101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58" fillId="18" borderId="73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/>
    <xf numFmtId="0" fontId="35" fillId="1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6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0" fillId="20" borderId="0" applyNumberFormat="0" applyBorder="0" applyAlignment="0" applyProtection="0"/>
    <xf numFmtId="43" fontId="10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29" borderId="0" applyNumberFormat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180" fontId="101" fillId="0" borderId="0" applyFont="0" applyFill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101" fillId="30" borderId="0" applyNumberFormat="0" applyFon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60" fillId="29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60" fillId="29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60" fillId="29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60" fillId="29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60" fillId="29" borderId="0" applyNumberFormat="0" applyBorder="0" applyAlignment="0" applyProtection="0"/>
    <xf numFmtId="0" fontId="35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4" borderId="0" applyNumberFormat="0" applyBorder="0" applyAlignment="0" applyProtection="0"/>
    <xf numFmtId="0" fontId="43" fillId="7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60" fillId="4" borderId="0" applyNumberFormat="0" applyBorder="0" applyAlignment="0" applyProtection="0"/>
    <xf numFmtId="0" fontId="78" fillId="0" borderId="6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/>
    <xf numFmtId="0" fontId="51" fillId="0" borderId="6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/>
    <xf numFmtId="0" fontId="51" fillId="0" borderId="6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/>
    <xf numFmtId="0" fontId="51" fillId="0" borderId="6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/>
    <xf numFmtId="0" fontId="51" fillId="0" borderId="6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19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35" fillId="27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35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14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14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14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19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19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4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75" fillId="0" borderId="0">
      <alignment horizontal="center" wrapText="1"/>
      <protection locked="0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179" fontId="81" fillId="0" borderId="0" applyFill="0" applyBorder="0" applyAlignment="0"/>
    <xf numFmtId="0" fontId="34" fillId="3" borderId="0" applyNumberFormat="0" applyBorder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top"/>
    </xf>
    <xf numFmtId="0" fontId="101" fillId="0" borderId="0"/>
    <xf numFmtId="0" fontId="34" fillId="3" borderId="0" applyNumberFormat="0" applyBorder="0" applyAlignment="0" applyProtection="0">
      <alignment vertical="center"/>
    </xf>
    <xf numFmtId="41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191" fontId="28" fillId="0" borderId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177" fontId="101" fillId="0" borderId="0" applyFont="0" applyFill="0" applyBorder="0" applyAlignment="0" applyProtection="0"/>
    <xf numFmtId="193" fontId="101" fillId="0" borderId="0" applyFont="0" applyFill="0" applyBorder="0" applyAlignment="0" applyProtection="0"/>
    <xf numFmtId="196" fontId="101" fillId="0" borderId="0" applyFont="0" applyFill="0" applyBorder="0" applyAlignment="0" applyProtection="0"/>
    <xf numFmtId="0" fontId="74" fillId="18" borderId="72" applyNumberFormat="0" applyAlignment="0" applyProtection="0">
      <alignment vertical="center"/>
    </xf>
    <xf numFmtId="190" fontId="28" fillId="0" borderId="0"/>
    <xf numFmtId="0" fontId="16" fillId="0" borderId="0" applyProtection="0"/>
    <xf numFmtId="198" fontId="28" fillId="0" borderId="0"/>
    <xf numFmtId="0" fontId="39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101" fillId="0" borderId="0" applyFont="0" applyFill="0" applyBorder="0" applyAlignment="0" applyProtection="0">
      <alignment vertical="center"/>
    </xf>
    <xf numFmtId="2" fontId="16" fillId="0" borderId="0" applyProtection="0"/>
    <xf numFmtId="0" fontId="101" fillId="0" borderId="0"/>
    <xf numFmtId="0" fontId="39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01" fillId="0" borderId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80" fillId="0" borderId="66" applyNumberFormat="0" applyAlignment="0" applyProtection="0">
      <alignment horizontal="left" vertical="center"/>
    </xf>
    <xf numFmtId="0" fontId="80" fillId="0" borderId="33">
      <alignment horizontal="left" vertical="center"/>
    </xf>
    <xf numFmtId="0" fontId="101" fillId="13" borderId="67" applyNumberFormat="0" applyFon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101" fillId="0" borderId="0">
      <alignment vertical="center"/>
    </xf>
    <xf numFmtId="0" fontId="44" fillId="0" borderId="68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38" fontId="101" fillId="0" borderId="0" applyFont="0" applyFill="0" applyBorder="0" applyAlignment="0" applyProtection="0"/>
    <xf numFmtId="0" fontId="58" fillId="18" borderId="73" applyNumberFormat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6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101" fillId="0" borderId="0"/>
    <xf numFmtId="0" fontId="53" fillId="0" borderId="0" applyNumberFormat="0" applyFill="0" applyBorder="0" applyAlignment="0" applyProtection="0">
      <alignment vertical="center"/>
    </xf>
    <xf numFmtId="0" fontId="101" fillId="0" borderId="0"/>
    <xf numFmtId="0" fontId="53" fillId="0" borderId="0" applyNumberFormat="0" applyFill="0" applyBorder="0" applyAlignment="0" applyProtection="0">
      <alignment vertical="center"/>
    </xf>
    <xf numFmtId="0" fontId="82" fillId="0" borderId="0" applyProtection="0"/>
    <xf numFmtId="0" fontId="39" fillId="6" borderId="0" applyNumberFormat="0" applyBorder="0" applyAlignment="0" applyProtection="0">
      <alignment vertical="center"/>
    </xf>
    <xf numFmtId="0" fontId="80" fillId="0" borderId="0" applyProtection="0"/>
    <xf numFmtId="0" fontId="57" fillId="14" borderId="72" applyNumberFormat="0" applyAlignment="0" applyProtection="0">
      <alignment vertical="center"/>
    </xf>
    <xf numFmtId="43" fontId="101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30" fillId="13" borderId="15" applyNumberFormat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182" fontId="46" fillId="31" borderId="0"/>
    <xf numFmtId="9" fontId="101" fillId="0" borderId="0" applyFont="0" applyFill="0" applyBorder="0" applyAlignment="0" applyProtection="0"/>
    <xf numFmtId="0" fontId="68" fillId="0" borderId="75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182" fontId="83" fillId="32" borderId="0"/>
    <xf numFmtId="38" fontId="101" fillId="0" borderId="0" applyFont="0" applyFill="0" applyBorder="0" applyAlignment="0" applyProtection="0"/>
    <xf numFmtId="0" fontId="101" fillId="0" borderId="0">
      <alignment vertical="center"/>
    </xf>
    <xf numFmtId="0" fontId="34" fillId="3" borderId="0" applyNumberFormat="0" applyBorder="0" applyAlignment="0" applyProtection="0">
      <alignment vertical="center"/>
    </xf>
    <xf numFmtId="40" fontId="101" fillId="0" borderId="0" applyFont="0" applyFill="0" applyBorder="0" applyAlignment="0" applyProtection="0"/>
    <xf numFmtId="20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203" fontId="101" fillId="0" borderId="0" applyFont="0" applyFill="0" applyBorder="0" applyAlignment="0" applyProtection="0"/>
    <xf numFmtId="184" fontId="101" fillId="0" borderId="0" applyFont="0" applyFill="0" applyBorder="0" applyAlignment="0" applyProtection="0"/>
    <xf numFmtId="0" fontId="48" fillId="3" borderId="0" applyNumberFormat="0" applyBorder="0" applyAlignment="0" applyProtection="0"/>
    <xf numFmtId="200" fontId="101" fillId="0" borderId="0" applyFont="0" applyFill="0" applyBorder="0" applyAlignment="0" applyProtection="0"/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8" fillId="0" borderId="0"/>
    <xf numFmtId="0" fontId="46" fillId="0" borderId="0"/>
    <xf numFmtId="0" fontId="40" fillId="6" borderId="0" applyNumberFormat="0" applyBorder="0" applyAlignment="0" applyProtection="0">
      <alignment vertical="center"/>
    </xf>
    <xf numFmtId="0" fontId="38" fillId="0" borderId="0"/>
    <xf numFmtId="0" fontId="34" fillId="3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0" borderId="0"/>
    <xf numFmtId="13" fontId="101" fillId="0" borderId="0" applyFont="0" applyFill="0" applyProtection="0"/>
    <xf numFmtId="0" fontId="101" fillId="13" borderId="67" applyNumberFormat="0" applyFont="0" applyAlignment="0" applyProtection="0">
      <alignment vertical="center"/>
    </xf>
    <xf numFmtId="0" fontId="101" fillId="0" borderId="0"/>
    <xf numFmtId="0" fontId="101" fillId="13" borderId="67" applyNumberFormat="0" applyFont="0" applyAlignment="0" applyProtection="0">
      <alignment vertical="center"/>
    </xf>
    <xf numFmtId="0" fontId="101" fillId="0" borderId="0"/>
    <xf numFmtId="0" fontId="101" fillId="13" borderId="67" applyNumberFormat="0" applyFont="0" applyAlignment="0" applyProtection="0">
      <alignment vertical="center"/>
    </xf>
    <xf numFmtId="0" fontId="101" fillId="0" borderId="0"/>
    <xf numFmtId="0" fontId="101" fillId="13" borderId="67" applyNumberFormat="0" applyFont="0" applyAlignment="0" applyProtection="0">
      <alignment vertical="center"/>
    </xf>
    <xf numFmtId="0" fontId="101" fillId="0" borderId="0"/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0" borderId="0">
      <alignment vertical="center"/>
    </xf>
    <xf numFmtId="0" fontId="58" fillId="18" borderId="73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58" fillId="18" borderId="73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10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01" fillId="0" borderId="0" applyNumberFormat="0" applyFont="0" applyFill="0" applyBorder="0" applyAlignment="0" applyProtection="0">
      <alignment horizontal="left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15" fontId="101" fillId="0" borderId="0" applyFont="0" applyFill="0" applyBorder="0" applyAlignment="0" applyProtection="0"/>
    <xf numFmtId="0" fontId="85" fillId="0" borderId="1">
      <alignment horizontal="center"/>
    </xf>
    <xf numFmtId="0" fontId="37" fillId="6" borderId="0" applyNumberFormat="0" applyBorder="0" applyAlignment="0" applyProtection="0">
      <alignment vertical="center"/>
    </xf>
    <xf numFmtId="3" fontId="101" fillId="0" borderId="0" applyFont="0" applyFill="0" applyBorder="0" applyAlignment="0" applyProtection="0"/>
    <xf numFmtId="0" fontId="56" fillId="3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86" fillId="0" borderId="0" applyNumberFormat="0" applyFill="0" applyBorder="0" applyAlignment="0" applyProtection="0"/>
    <xf numFmtId="0" fontId="87" fillId="33" borderId="5">
      <protection locked="0"/>
    </xf>
    <xf numFmtId="0" fontId="88" fillId="0" borderId="0"/>
    <xf numFmtId="0" fontId="40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87" fillId="33" borderId="5">
      <protection locked="0"/>
    </xf>
    <xf numFmtId="0" fontId="101" fillId="0" borderId="0"/>
    <xf numFmtId="0" fontId="87" fillId="33" borderId="5">
      <protection locked="0"/>
    </xf>
    <xf numFmtId="0" fontId="101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1" fillId="0" borderId="0">
      <alignment vertical="center"/>
    </xf>
    <xf numFmtId="0" fontId="16" fillId="0" borderId="76" applyProtection="0"/>
    <xf numFmtId="0" fontId="63" fillId="0" borderId="0" applyNumberFormat="0" applyFill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0" fontId="101" fillId="0" borderId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0" fontId="101" fillId="0" borderId="0"/>
    <xf numFmtId="9" fontId="101" fillId="0" borderId="0" applyFont="0" applyFill="0" applyBorder="0" applyAlignment="0" applyProtection="0">
      <alignment vertical="center"/>
    </xf>
    <xf numFmtId="0" fontId="101" fillId="0" borderId="0"/>
    <xf numFmtId="9" fontId="101" fillId="0" borderId="0" applyFont="0" applyFill="0" applyBorder="0" applyAlignment="0" applyProtection="0">
      <alignment vertical="center"/>
    </xf>
    <xf numFmtId="0" fontId="101" fillId="0" borderId="0"/>
    <xf numFmtId="9" fontId="101" fillId="0" borderId="0" applyFont="0" applyFill="0" applyBorder="0" applyAlignment="0" applyProtection="0">
      <alignment vertical="center"/>
    </xf>
    <xf numFmtId="0" fontId="101" fillId="0" borderId="0"/>
    <xf numFmtId="9" fontId="101" fillId="0" borderId="0" applyFont="0" applyFill="0" applyBorder="0" applyAlignment="0" applyProtection="0">
      <alignment vertical="center"/>
    </xf>
    <xf numFmtId="0" fontId="101" fillId="0" borderId="0"/>
    <xf numFmtId="9" fontId="101" fillId="0" borderId="0" applyFont="0" applyFill="0" applyBorder="0" applyAlignment="0" applyProtection="0">
      <alignment vertical="center"/>
    </xf>
    <xf numFmtId="0" fontId="101" fillId="0" borderId="0"/>
    <xf numFmtId="9" fontId="101" fillId="0" borderId="0" applyFont="0" applyFill="0" applyBorder="0" applyAlignment="0" applyProtection="0">
      <alignment vertical="center"/>
    </xf>
    <xf numFmtId="0" fontId="101" fillId="0" borderId="0"/>
    <xf numFmtId="9" fontId="101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9" fontId="101" fillId="0" borderId="0" applyFont="0" applyFill="0" applyBorder="0" applyAlignment="0" applyProtection="0">
      <alignment vertical="center"/>
    </xf>
    <xf numFmtId="9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101" fillId="0" borderId="0"/>
    <xf numFmtId="9" fontId="101" fillId="0" borderId="0" applyFont="0" applyFill="0" applyBorder="0" applyAlignment="0" applyProtection="0"/>
    <xf numFmtId="192" fontId="101" fillId="0" borderId="0" applyFont="0" applyFill="0" applyBorder="0" applyAlignment="0" applyProtection="0"/>
    <xf numFmtId="0" fontId="2" fillId="0" borderId="7" applyNumberFormat="0" applyFill="0" applyProtection="0">
      <alignment horizontal="right"/>
    </xf>
    <xf numFmtId="0" fontId="44" fillId="0" borderId="68" applyNumberFormat="0" applyFill="0" applyAlignment="0" applyProtection="0">
      <alignment vertical="center"/>
    </xf>
    <xf numFmtId="0" fontId="89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90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181" fontId="22" fillId="0" borderId="15">
      <alignment vertical="center"/>
      <protection locked="0"/>
    </xf>
    <xf numFmtId="0" fontId="62" fillId="20" borderId="74" applyNumberFormat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101" fillId="0" borderId="0"/>
    <xf numFmtId="0" fontId="52" fillId="0" borderId="70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65" fillId="0" borderId="7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66" fillId="0" borderId="0" applyNumberFormat="0" applyFill="0" applyBorder="0" applyAlignment="0" applyProtection="0"/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202" fontId="101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1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91" fillId="0" borderId="7" applyNumberFormat="0" applyFill="0" applyProtection="0">
      <alignment horizontal="center"/>
    </xf>
    <xf numFmtId="0" fontId="92" fillId="0" borderId="0" applyNumberFormat="0" applyFill="0" applyBorder="0" applyAlignment="0" applyProtection="0"/>
    <xf numFmtId="0" fontId="10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/>
    <xf numFmtId="0" fontId="67" fillId="0" borderId="2" applyNumberFormat="0" applyFill="0" applyProtection="0">
      <alignment horizont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69" fillId="0" borderId="0"/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93" fillId="0" borderId="0"/>
    <xf numFmtId="0" fontId="37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8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181" fontId="22" fillId="0" borderId="15">
      <alignment vertical="center"/>
      <protection locked="0"/>
    </xf>
    <xf numFmtId="0" fontId="62" fillId="20" borderId="74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187" fontId="101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51" fillId="0" borderId="6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35" fillId="17" borderId="0" applyNumberFormat="0" applyBorder="0" applyAlignment="0" applyProtection="0">
      <alignment vertical="center"/>
    </xf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54" fillId="6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01" fillId="0" borderId="0"/>
    <xf numFmtId="0" fontId="34" fillId="1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01" fillId="0" borderId="0"/>
    <xf numFmtId="0" fontId="34" fillId="3" borderId="0" applyNumberFormat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01" fillId="0" borderId="0"/>
    <xf numFmtId="0" fontId="39" fillId="6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35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0">
      <alignment vertical="center"/>
    </xf>
    <xf numFmtId="0" fontId="101" fillId="0" borderId="0"/>
    <xf numFmtId="0" fontId="101" fillId="0" borderId="0"/>
    <xf numFmtId="0" fontId="101" fillId="0" borderId="0">
      <alignment vertical="center"/>
    </xf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54" fillId="6" borderId="0" applyNumberFormat="0" applyBorder="0" applyAlignment="0" applyProtection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39" fillId="6" borderId="0" applyNumberFormat="0" applyBorder="0" applyAlignment="0" applyProtection="0">
      <alignment vertical="center"/>
    </xf>
    <xf numFmtId="0" fontId="101" fillId="0" borderId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01" fillId="0" borderId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01" fillId="0" borderId="0"/>
    <xf numFmtId="0" fontId="39" fillId="6" borderId="0" applyNumberFormat="0" applyBorder="0" applyAlignment="0" applyProtection="0">
      <alignment vertical="center"/>
    </xf>
    <xf numFmtId="0" fontId="101" fillId="0" borderId="0"/>
    <xf numFmtId="0" fontId="39" fillId="6" borderId="0" applyNumberFormat="0" applyBorder="0" applyAlignment="0" applyProtection="0">
      <alignment vertical="center"/>
    </xf>
    <xf numFmtId="0" fontId="101" fillId="0" borderId="0"/>
    <xf numFmtId="0" fontId="39" fillId="6" borderId="0" applyNumberFormat="0" applyBorder="0" applyAlignment="0" applyProtection="0">
      <alignment vertical="center"/>
    </xf>
    <xf numFmtId="0" fontId="101" fillId="0" borderId="0"/>
    <xf numFmtId="0" fontId="94" fillId="14" borderId="72" applyNumberFormat="0" applyAlignment="0" applyProtection="0">
      <alignment vertical="center"/>
    </xf>
    <xf numFmtId="0" fontId="36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36" fillId="0" borderId="0">
      <alignment vertical="center"/>
    </xf>
    <xf numFmtId="41" fontId="101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6" fillId="0" borderId="0">
      <alignment vertical="center"/>
    </xf>
    <xf numFmtId="41" fontId="101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6" fillId="0" borderId="0">
      <alignment vertical="center"/>
    </xf>
    <xf numFmtId="41" fontId="101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41" fontId="101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41" fontId="101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41" fontId="101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57" fillId="14" borderId="72" applyNumberFormat="0" applyAlignment="0" applyProtection="0">
      <alignment vertical="center"/>
    </xf>
    <xf numFmtId="0" fontId="36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101" fillId="0" borderId="0"/>
    <xf numFmtId="0" fontId="95" fillId="7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36" fillId="0" borderId="0">
      <alignment vertical="center"/>
    </xf>
    <xf numFmtId="0" fontId="101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68" fillId="0" borderId="7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68" fillId="0" borderId="7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68" fillId="0" borderId="7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101" fillId="0" borderId="0"/>
    <xf numFmtId="43" fontId="101" fillId="0" borderId="0" applyFont="0" applyFill="0" applyBorder="0" applyAlignment="0" applyProtection="0"/>
    <xf numFmtId="0" fontId="95" fillId="7" borderId="0" applyNumberFormat="0" applyBorder="0" applyAlignment="0" applyProtection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2" fillId="0" borderId="0"/>
    <xf numFmtId="0" fontId="101" fillId="0" borderId="0">
      <alignment vertical="center"/>
    </xf>
    <xf numFmtId="0" fontId="101" fillId="0" borderId="0">
      <alignment vertical="center"/>
    </xf>
    <xf numFmtId="0" fontId="101" fillId="0" borderId="0" applyNumberFormat="0" applyFill="0" applyBorder="0" applyAlignment="0" applyProtection="0"/>
    <xf numFmtId="0" fontId="4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22" fillId="0" borderId="15">
      <alignment vertical="center"/>
      <protection locked="0"/>
    </xf>
    <xf numFmtId="0" fontId="62" fillId="20" borderId="74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181" fontId="22" fillId="0" borderId="15">
      <alignment vertical="center"/>
      <protection locked="0"/>
    </xf>
    <xf numFmtId="0" fontId="62" fillId="20" borderId="74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181" fontId="22" fillId="0" borderId="15">
      <alignment vertical="center"/>
      <protection locked="0"/>
    </xf>
    <xf numFmtId="0" fontId="37" fillId="7" borderId="0" applyNumberFormat="0" applyBorder="0" applyAlignment="0" applyProtection="0">
      <alignment vertical="center"/>
    </xf>
    <xf numFmtId="181" fontId="22" fillId="0" borderId="15">
      <alignment vertical="center"/>
      <protection locked="0"/>
    </xf>
    <xf numFmtId="0" fontId="37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9" fillId="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9" fillId="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9" fillId="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9" fillId="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9" fillId="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43" fontId="101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61" fillId="2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202" fontId="101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43" fontId="101" fillId="0" borderId="0" applyFont="0" applyFill="0" applyBorder="0" applyAlignment="0" applyProtection="0"/>
    <xf numFmtId="0" fontId="51" fillId="0" borderId="69" applyNumberFormat="0" applyFill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97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74" fillId="18" borderId="72" applyNumberFormat="0" applyAlignment="0" applyProtection="0">
      <alignment vertical="center"/>
    </xf>
    <xf numFmtId="0" fontId="98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181" fontId="22" fillId="0" borderId="15">
      <alignment vertical="center"/>
      <protection locked="0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181" fontId="22" fillId="0" borderId="15">
      <alignment vertical="center"/>
      <protection locked="0"/>
    </xf>
    <xf numFmtId="0" fontId="62" fillId="20" borderId="74" applyNumberFormat="0" applyAlignment="0" applyProtection="0">
      <alignment vertical="center"/>
    </xf>
    <xf numFmtId="0" fontId="62" fillId="20" borderId="7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99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0" fontId="68" fillId="0" borderId="75" applyNumberFormat="0" applyFill="0" applyAlignment="0" applyProtection="0">
      <alignment vertical="center"/>
    </xf>
    <xf numFmtId="183" fontId="101" fillId="0" borderId="0" applyFont="0" applyFill="0" applyBorder="0" applyAlignment="0" applyProtection="0"/>
    <xf numFmtId="195" fontId="101" fillId="0" borderId="0" applyFont="0" applyFill="0" applyBorder="0" applyAlignment="0" applyProtection="0"/>
    <xf numFmtId="201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35" fillId="26" borderId="0" applyNumberFormat="0" applyBorder="0" applyAlignment="0" applyProtection="0">
      <alignment vertical="center"/>
    </xf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202" fontId="101" fillId="0" borderId="0" applyFont="0" applyFill="0" applyBorder="0" applyAlignment="0" applyProtection="0">
      <alignment vertical="center"/>
    </xf>
    <xf numFmtId="202" fontId="101" fillId="0" borderId="0" applyFont="0" applyFill="0" applyBorder="0" applyAlignment="0" applyProtection="0">
      <alignment vertical="center"/>
    </xf>
    <xf numFmtId="202" fontId="101" fillId="0" borderId="0" applyFont="0" applyFill="0" applyBorder="0" applyAlignment="0" applyProtection="0">
      <alignment vertical="center"/>
    </xf>
    <xf numFmtId="202" fontId="101" fillId="0" borderId="0" applyFont="0" applyFill="0" applyBorder="0" applyAlignment="0" applyProtection="0">
      <alignment vertical="center"/>
    </xf>
    <xf numFmtId="202" fontId="101" fillId="0" borderId="0" applyFont="0" applyFill="0" applyBorder="0" applyAlignment="0" applyProtection="0">
      <alignment vertical="center"/>
    </xf>
    <xf numFmtId="202" fontId="101" fillId="0" borderId="0" applyFont="0" applyFill="0" applyBorder="0" applyAlignment="0" applyProtection="0">
      <alignment vertical="center"/>
    </xf>
    <xf numFmtId="202" fontId="101" fillId="0" borderId="0" applyFont="0" applyFill="0" applyBorder="0" applyAlignment="0" applyProtection="0">
      <alignment vertical="center"/>
    </xf>
    <xf numFmtId="43" fontId="101" fillId="0" borderId="0" applyFont="0" applyFill="0" applyBorder="0" applyAlignment="0" applyProtection="0"/>
    <xf numFmtId="41" fontId="101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9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72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8" fillId="18" borderId="73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0" fontId="57" fillId="14" borderId="72" applyNumberFormat="0" applyAlignment="0" applyProtection="0">
      <alignment vertical="center"/>
    </xf>
    <xf numFmtId="1" fontId="2" fillId="0" borderId="2" applyFill="0" applyProtection="0">
      <alignment horizontal="center"/>
    </xf>
    <xf numFmtId="1" fontId="22" fillId="0" borderId="15">
      <alignment vertical="center"/>
      <protection locked="0"/>
    </xf>
    <xf numFmtId="1" fontId="22" fillId="0" borderId="15">
      <alignment vertical="center"/>
      <protection locked="0"/>
    </xf>
    <xf numFmtId="1" fontId="22" fillId="0" borderId="15">
      <alignment vertical="center"/>
      <protection locked="0"/>
    </xf>
    <xf numFmtId="1" fontId="22" fillId="0" borderId="15">
      <alignment vertical="center"/>
      <protection locked="0"/>
    </xf>
    <xf numFmtId="1" fontId="22" fillId="0" borderId="15">
      <alignment vertical="center"/>
      <protection locked="0"/>
    </xf>
    <xf numFmtId="1" fontId="22" fillId="0" borderId="15">
      <alignment vertical="center"/>
      <protection locked="0"/>
    </xf>
    <xf numFmtId="1" fontId="22" fillId="0" borderId="15">
      <alignment vertical="center"/>
      <protection locked="0"/>
    </xf>
    <xf numFmtId="1" fontId="22" fillId="0" borderId="15">
      <alignment vertical="center"/>
      <protection locked="0"/>
    </xf>
    <xf numFmtId="1" fontId="22" fillId="0" borderId="15">
      <alignment vertical="center"/>
      <protection locked="0"/>
    </xf>
    <xf numFmtId="0" fontId="100" fillId="0" borderId="0"/>
    <xf numFmtId="181" fontId="22" fillId="0" borderId="15">
      <alignment vertical="center"/>
      <protection locked="0"/>
    </xf>
    <xf numFmtId="43" fontId="101" fillId="0" borderId="0" applyFont="0" applyFill="0" applyBorder="0" applyAlignment="0" applyProtection="0"/>
    <xf numFmtId="41" fontId="101" fillId="0" borderId="0" applyFont="0" applyFill="0" applyBorder="0" applyAlignment="0" applyProtection="0"/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0" fontId="101" fillId="13" borderId="67" applyNumberFormat="0" applyFont="0" applyAlignment="0" applyProtection="0">
      <alignment vertical="center"/>
    </xf>
    <xf numFmtId="40" fontId="101" fillId="0" borderId="0" applyFont="0" applyFill="0" applyBorder="0" applyAlignment="0" applyProtection="0"/>
    <xf numFmtId="0" fontId="101" fillId="0" borderId="0" applyFont="0" applyFill="0" applyBorder="0" applyAlignment="0" applyProtection="0"/>
  </cellStyleXfs>
  <cellXfs count="7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78" fontId="0" fillId="0" borderId="2" xfId="107" applyFont="1" applyFill="1" applyBorder="1" applyAlignment="1">
      <alignment horizontal="center" vertical="center"/>
    </xf>
    <xf numFmtId="178" fontId="0" fillId="0" borderId="3" xfId="107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4" fontId="0" fillId="0" borderId="5" xfId="0" applyNumberFormat="1" applyFont="1" applyFill="1" applyBorder="1" applyAlignment="1">
      <alignment horizontal="right" vertical="center"/>
    </xf>
    <xf numFmtId="199" fontId="0" fillId="0" borderId="6" xfId="107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99" fontId="0" fillId="0" borderId="0" xfId="107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4" fontId="0" fillId="0" borderId="4" xfId="0" applyNumberFormat="1" applyFont="1" applyFill="1" applyBorder="1" applyAlignment="1">
      <alignment horizontal="right" vertical="center"/>
    </xf>
    <xf numFmtId="204" fontId="0" fillId="0" borderId="0" xfId="0" applyNumberFormat="1" applyFont="1" applyFill="1" applyBorder="1" applyAlignment="1">
      <alignment horizontal="right" vertical="center"/>
    </xf>
    <xf numFmtId="199" fontId="0" fillId="0" borderId="5" xfId="0" applyNumberFormat="1" applyBorder="1"/>
    <xf numFmtId="199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199" fontId="0" fillId="0" borderId="7" xfId="0" applyNumberFormat="1" applyBorder="1"/>
    <xf numFmtId="199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97" fontId="0" fillId="0" borderId="5" xfId="0" applyNumberFormat="1" applyFont="1" applyBorder="1" applyAlignment="1">
      <alignment horizontal="right" vertical="center"/>
    </xf>
    <xf numFmtId="194" fontId="0" fillId="0" borderId="5" xfId="0" applyNumberFormat="1" applyFont="1" applyBorder="1" applyAlignment="1">
      <alignment horizontal="right" vertical="center"/>
    </xf>
    <xf numFmtId="199" fontId="0" fillId="0" borderId="6" xfId="0" applyNumberFormat="1" applyFont="1" applyBorder="1" applyAlignment="1">
      <alignment horizontal="right" vertical="center"/>
    </xf>
    <xf numFmtId="199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99" fontId="0" fillId="0" borderId="0" xfId="0" applyNumberFormat="1" applyFont="1" applyFill="1" applyBorder="1" applyAlignment="1">
      <alignment horizontal="right" vertical="center"/>
    </xf>
    <xf numFmtId="194" fontId="0" fillId="0" borderId="4" xfId="0" applyNumberFormat="1" applyFont="1" applyBorder="1" applyAlignment="1">
      <alignment horizontal="right" vertical="center"/>
    </xf>
    <xf numFmtId="199" fontId="0" fillId="0" borderId="0" xfId="0" applyNumberFormat="1" applyBorder="1" applyAlignment="1">
      <alignment horizontal="right"/>
    </xf>
    <xf numFmtId="194" fontId="0" fillId="0" borderId="4" xfId="0" applyNumberFormat="1" applyBorder="1"/>
    <xf numFmtId="199" fontId="0" fillId="0" borderId="0" xfId="417" applyNumberFormat="1" applyFont="1" applyFill="1" applyBorder="1" applyAlignment="1">
      <alignment horizontal="right" vertical="center"/>
    </xf>
    <xf numFmtId="194" fontId="0" fillId="0" borderId="7" xfId="0" applyNumberFormat="1" applyFont="1" applyBorder="1" applyAlignment="1">
      <alignment horizontal="right" vertical="center"/>
    </xf>
    <xf numFmtId="199" fontId="0" fillId="0" borderId="3" xfId="41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97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204" fontId="0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199" fontId="0" fillId="0" borderId="0" xfId="0" applyNumberFormat="1" applyBorder="1" applyAlignment="1">
      <alignment vertical="center"/>
    </xf>
    <xf numFmtId="197" fontId="0" fillId="0" borderId="2" xfId="0" applyNumberFormat="1" applyFont="1" applyBorder="1" applyAlignment="1">
      <alignment horizontal="right" vertical="center"/>
    </xf>
    <xf numFmtId="199" fontId="0" fillId="0" borderId="3" xfId="0" applyNumberFormat="1" applyBorder="1" applyAlignment="1">
      <alignment vertical="center"/>
    </xf>
    <xf numFmtId="197" fontId="0" fillId="0" borderId="5" xfId="192" applyNumberFormat="1" applyFont="1" applyBorder="1" applyAlignment="1">
      <alignment horizontal="right" vertical="center"/>
    </xf>
    <xf numFmtId="197" fontId="0" fillId="0" borderId="5" xfId="192" applyNumberFormat="1" applyFont="1" applyBorder="1" applyAlignment="1">
      <alignment horizontal="right" vertical="center" wrapText="1"/>
    </xf>
    <xf numFmtId="199" fontId="0" fillId="0" borderId="6" xfId="107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199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186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199" fontId="0" fillId="0" borderId="0" xfId="0" applyNumberFormat="1" applyBorder="1" applyAlignment="1">
      <alignment wrapText="1"/>
    </xf>
    <xf numFmtId="186" fontId="0" fillId="0" borderId="4" xfId="0" applyNumberFormat="1" applyBorder="1"/>
    <xf numFmtId="186" fontId="0" fillId="0" borderId="11" xfId="0" applyNumberFormat="1" applyBorder="1"/>
    <xf numFmtId="199" fontId="0" fillId="0" borderId="12" xfId="0" applyNumberFormat="1" applyBorder="1"/>
    <xf numFmtId="197" fontId="0" fillId="0" borderId="5" xfId="0" applyNumberFormat="1" applyFont="1" applyFill="1" applyBorder="1" applyAlignment="1">
      <alignment horizontal="right" vertical="center"/>
    </xf>
    <xf numFmtId="204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199" fontId="0" fillId="2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99" fontId="0" fillId="0" borderId="5" xfId="0" applyNumberFormat="1" applyBorder="1" applyAlignment="1">
      <alignment horizontal="right" vertical="center"/>
    </xf>
    <xf numFmtId="199" fontId="0" fillId="0" borderId="6" xfId="0" applyNumberFormat="1" applyBorder="1" applyAlignment="1">
      <alignment horizontal="right" vertical="center"/>
    </xf>
    <xf numFmtId="194" fontId="0" fillId="0" borderId="5" xfId="0" applyNumberFormat="1" applyBorder="1" applyAlignment="1">
      <alignment horizontal="right" vertical="center"/>
    </xf>
    <xf numFmtId="199" fontId="0" fillId="0" borderId="0" xfId="0" applyNumberFormat="1"/>
    <xf numFmtId="0" fontId="0" fillId="0" borderId="5" xfId="0" applyBorder="1"/>
    <xf numFmtId="199" fontId="0" fillId="0" borderId="6" xfId="0" applyNumberFormat="1" applyBorder="1"/>
    <xf numFmtId="0" fontId="0" fillId="0" borderId="5" xfId="0" applyBorder="1" applyAlignment="1">
      <alignment horizontal="right" vertical="center"/>
    </xf>
    <xf numFmtId="19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NumberFormat="1" applyBorder="1"/>
    <xf numFmtId="0" fontId="0" fillId="0" borderId="7" xfId="0" applyBorder="1" applyAlignment="1">
      <alignment horizontal="right" vertical="center"/>
    </xf>
    <xf numFmtId="208" fontId="0" fillId="0" borderId="13" xfId="21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199" fontId="0" fillId="0" borderId="17" xfId="107" applyNumberFormat="1" applyFont="1" applyFill="1" applyBorder="1" applyAlignment="1">
      <alignment horizontal="right" vertical="center"/>
    </xf>
    <xf numFmtId="199" fontId="0" fillId="0" borderId="18" xfId="107" applyNumberFormat="1" applyFont="1" applyFill="1" applyBorder="1" applyAlignment="1">
      <alignment horizontal="right" vertical="center"/>
    </xf>
    <xf numFmtId="199" fontId="0" fillId="0" borderId="19" xfId="107" applyNumberFormat="1" applyFont="1" applyFill="1" applyBorder="1" applyAlignment="1">
      <alignment horizontal="right" vertical="center"/>
    </xf>
    <xf numFmtId="199" fontId="0" fillId="0" borderId="20" xfId="107" applyNumberFormat="1" applyFont="1" applyFill="1" applyBorder="1" applyAlignment="1">
      <alignment horizontal="right" vertical="center"/>
    </xf>
    <xf numFmtId="199" fontId="0" fillId="0" borderId="4" xfId="0" applyNumberFormat="1" applyBorder="1"/>
    <xf numFmtId="199" fontId="0" fillId="0" borderId="2" xfId="0" applyNumberFormat="1" applyBorder="1"/>
    <xf numFmtId="199" fontId="0" fillId="0" borderId="7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94" fontId="0" fillId="0" borderId="21" xfId="0" applyNumberFormat="1" applyBorder="1"/>
    <xf numFmtId="199" fontId="0" fillId="0" borderId="20" xfId="0" applyNumberFormat="1" applyBorder="1" applyAlignment="1">
      <alignment horizontal="right" vertical="center"/>
    </xf>
    <xf numFmtId="199" fontId="0" fillId="0" borderId="21" xfId="0" applyNumberFormat="1" applyBorder="1"/>
    <xf numFmtId="199" fontId="0" fillId="0" borderId="20" xfId="0" applyNumberFormat="1" applyBorder="1" applyAlignment="1">
      <alignment horizontal="right"/>
    </xf>
    <xf numFmtId="0" fontId="0" fillId="0" borderId="2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94" fontId="0" fillId="0" borderId="22" xfId="0" applyNumberFormat="1" applyBorder="1"/>
    <xf numFmtId="199" fontId="0" fillId="0" borderId="22" xfId="0" applyNumberFormat="1" applyBorder="1"/>
    <xf numFmtId="194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194" fontId="0" fillId="0" borderId="5" xfId="0" applyNumberFormat="1" applyBorder="1"/>
    <xf numFmtId="199" fontId="0" fillId="0" borderId="24" xfId="0" applyNumberFormat="1" applyBorder="1"/>
    <xf numFmtId="194" fontId="0" fillId="0" borderId="25" xfId="0" applyNumberFormat="1" applyBorder="1"/>
    <xf numFmtId="0" fontId="0" fillId="0" borderId="20" xfId="0" applyBorder="1" applyAlignment="1">
      <alignment horizontal="center" vertical="center"/>
    </xf>
    <xf numFmtId="199" fontId="0" fillId="0" borderId="20" xfId="0" applyNumberFormat="1" applyBorder="1"/>
    <xf numFmtId="199" fontId="0" fillId="0" borderId="0" xfId="0" applyNumberFormat="1" applyBorder="1" applyAlignment="1">
      <alignment horizontal="right" vertical="center"/>
    </xf>
    <xf numFmtId="199" fontId="0" fillId="0" borderId="23" xfId="0" applyNumberFormat="1" applyBorder="1"/>
    <xf numFmtId="0" fontId="0" fillId="0" borderId="7" xfId="0" applyBorder="1" applyAlignment="1">
      <alignment horizontal="center" vertical="center"/>
    </xf>
    <xf numFmtId="199" fontId="0" fillId="0" borderId="20" xfId="0" applyNumberFormat="1" applyBorder="1" applyAlignment="1"/>
    <xf numFmtId="194" fontId="0" fillId="0" borderId="26" xfId="0" applyNumberFormat="1" applyBorder="1"/>
    <xf numFmtId="204" fontId="0" fillId="0" borderId="2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94" fontId="0" fillId="0" borderId="7" xfId="0" applyNumberFormat="1" applyBorder="1"/>
    <xf numFmtId="199" fontId="0" fillId="0" borderId="7" xfId="107" applyNumberFormat="1" applyFont="1" applyFill="1" applyBorder="1" applyAlignment="1">
      <alignment horizontal="right" vertical="center"/>
    </xf>
    <xf numFmtId="194" fontId="0" fillId="0" borderId="27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99" fontId="0" fillId="0" borderId="23" xfId="0" applyNumberForma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199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451" applyFont="1" applyFill="1">
      <alignment vertical="center"/>
    </xf>
    <xf numFmtId="0" fontId="0" fillId="0" borderId="0" xfId="2451" applyFont="1" applyFill="1" applyAlignment="1">
      <alignment horizontal="center" vertical="center"/>
    </xf>
    <xf numFmtId="0" fontId="3" fillId="0" borderId="0" xfId="2451" applyFont="1" applyFill="1" applyBorder="1" applyAlignment="1">
      <alignment horizontal="center" vertical="center"/>
    </xf>
    <xf numFmtId="0" fontId="0" fillId="0" borderId="15" xfId="2451" applyFont="1" applyFill="1" applyBorder="1" applyAlignment="1">
      <alignment horizontal="center" vertical="center" wrapText="1"/>
    </xf>
    <xf numFmtId="0" fontId="0" fillId="0" borderId="16" xfId="2451" applyFont="1" applyFill="1" applyBorder="1" applyAlignment="1">
      <alignment horizontal="center" vertical="center" wrapText="1"/>
    </xf>
    <xf numFmtId="199" fontId="0" fillId="0" borderId="6" xfId="2451" applyNumberFormat="1" applyFont="1" applyFill="1" applyBorder="1" applyAlignment="1" applyProtection="1">
      <alignment horizontal="right" vertical="center"/>
    </xf>
    <xf numFmtId="186" fontId="0" fillId="0" borderId="6" xfId="2451" applyNumberFormat="1" applyFont="1" applyFill="1" applyBorder="1" applyAlignment="1" applyProtection="1">
      <alignment horizontal="right" vertical="center"/>
    </xf>
    <xf numFmtId="199" fontId="0" fillId="0" borderId="10" xfId="107" applyNumberFormat="1" applyFont="1" applyFill="1" applyBorder="1" applyAlignment="1">
      <alignment horizontal="right" vertical="center"/>
    </xf>
    <xf numFmtId="199" fontId="0" fillId="0" borderId="10" xfId="2451" applyNumberFormat="1" applyFont="1" applyFill="1" applyBorder="1" applyAlignment="1" applyProtection="1">
      <alignment horizontal="right" vertical="center"/>
    </xf>
    <xf numFmtId="186" fontId="0" fillId="0" borderId="10" xfId="2451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2451" applyFont="1" applyBorder="1" applyAlignment="1">
      <alignment horizontal="right" vertical="center" wrapText="1"/>
    </xf>
    <xf numFmtId="199" fontId="15" fillId="0" borderId="0" xfId="107" applyNumberFormat="1" applyFont="1" applyFill="1" applyBorder="1" applyAlignment="1">
      <alignment horizontal="right" vertical="center"/>
    </xf>
    <xf numFmtId="0" fontId="14" fillId="0" borderId="0" xfId="2451" applyFont="1" applyAlignment="1">
      <alignment horizontal="right" vertical="center" wrapText="1"/>
    </xf>
    <xf numFmtId="0" fontId="0" fillId="0" borderId="28" xfId="2451" applyFont="1" applyFill="1" applyBorder="1" applyAlignment="1" applyProtection="1">
      <alignment horizontal="center" vertical="center"/>
    </xf>
    <xf numFmtId="209" fontId="0" fillId="0" borderId="29" xfId="107" applyNumberFormat="1" applyFont="1" applyFill="1" applyBorder="1" applyAlignment="1">
      <alignment horizontal="right" vertical="center"/>
    </xf>
    <xf numFmtId="197" fontId="0" fillId="0" borderId="0" xfId="107" applyNumberFormat="1" applyFont="1" applyFill="1" applyBorder="1" applyAlignment="1">
      <alignment horizontal="right" vertical="center"/>
    </xf>
    <xf numFmtId="0" fontId="0" fillId="0" borderId="30" xfId="2451" applyFont="1" applyFill="1" applyBorder="1" applyAlignment="1" applyProtection="1">
      <alignment horizontal="center" vertical="center"/>
    </xf>
    <xf numFmtId="209" fontId="0" fillId="0" borderId="31" xfId="107" applyNumberFormat="1" applyFont="1" applyFill="1" applyBorder="1" applyAlignment="1">
      <alignment horizontal="right" vertical="center"/>
    </xf>
    <xf numFmtId="0" fontId="101" fillId="0" borderId="0" xfId="2451" applyFill="1" applyAlignment="1">
      <alignment horizontal="center" vertical="center"/>
    </xf>
    <xf numFmtId="0" fontId="101" fillId="0" borderId="0" xfId="2451" applyFill="1" applyBorder="1">
      <alignment vertical="center"/>
    </xf>
    <xf numFmtId="0" fontId="101" fillId="0" borderId="0" xfId="2451" applyFill="1">
      <alignment vertical="center"/>
    </xf>
    <xf numFmtId="0" fontId="0" fillId="0" borderId="0" xfId="0" applyFont="1" applyAlignment="1">
      <alignment horizontal="right" vertical="center"/>
    </xf>
    <xf numFmtId="0" fontId="101" fillId="0" borderId="0" xfId="2451" applyFill="1" applyBorder="1" applyAlignment="1">
      <alignment horizontal="center" vertical="center"/>
    </xf>
    <xf numFmtId="194" fontId="101" fillId="0" borderId="0" xfId="2451" applyNumberFormat="1" applyFill="1" applyAlignment="1">
      <alignment horizontal="center" vertical="center"/>
    </xf>
    <xf numFmtId="0" fontId="101" fillId="0" borderId="0" xfId="253">
      <alignment vertical="center"/>
    </xf>
    <xf numFmtId="199" fontId="101" fillId="0" borderId="0" xfId="2451" applyNumberFormat="1" applyFill="1" applyAlignment="1">
      <alignment horizontal="center" vertical="center"/>
    </xf>
    <xf numFmtId="199" fontId="101" fillId="0" borderId="0" xfId="2451" applyNumberFormat="1" applyFill="1">
      <alignment vertical="center"/>
    </xf>
    <xf numFmtId="0" fontId="5" fillId="0" borderId="32" xfId="2451" applyFont="1" applyFill="1" applyBorder="1" applyAlignment="1">
      <alignment horizontal="center" vertical="center"/>
    </xf>
    <xf numFmtId="0" fontId="0" fillId="0" borderId="33" xfId="2451" applyFont="1" applyFill="1" applyBorder="1" applyAlignment="1">
      <alignment horizontal="center" vertical="center" wrapText="1"/>
    </xf>
    <xf numFmtId="197" fontId="0" fillId="0" borderId="34" xfId="107" applyNumberFormat="1" applyFont="1" applyFill="1" applyBorder="1" applyAlignment="1">
      <alignment horizontal="right" vertical="center"/>
    </xf>
    <xf numFmtId="186" fontId="0" fillId="0" borderId="35" xfId="2451" applyNumberFormat="1" applyFont="1" applyFill="1" applyBorder="1" applyAlignment="1" applyProtection="1">
      <alignment horizontal="right" vertical="center"/>
    </xf>
    <xf numFmtId="186" fontId="0" fillId="0" borderId="36" xfId="2451" applyNumberFormat="1" applyFont="1" applyFill="1" applyBorder="1" applyAlignment="1" applyProtection="1">
      <alignment horizontal="right" vertical="center"/>
    </xf>
    <xf numFmtId="199" fontId="0" fillId="0" borderId="6" xfId="2451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4" fillId="0" borderId="0" xfId="0" applyFont="1" applyFill="1"/>
    <xf numFmtId="209" fontId="0" fillId="0" borderId="5" xfId="107" applyNumberFormat="1" applyFont="1" applyFill="1" applyBorder="1" applyAlignment="1">
      <alignment horizontal="center" vertical="center"/>
    </xf>
    <xf numFmtId="197" fontId="0" fillId="0" borderId="5" xfId="107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ont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0" fillId="0" borderId="5" xfId="0" applyNumberFormat="1" applyFont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6" xfId="0" applyNumberFormat="1" applyFont="1" applyFill="1" applyBorder="1" applyAlignment="1">
      <alignment horizontal="center" vertical="center"/>
    </xf>
    <xf numFmtId="209" fontId="0" fillId="0" borderId="0" xfId="0" applyNumberFormat="1" applyFont="1"/>
    <xf numFmtId="0" fontId="0" fillId="0" borderId="4" xfId="0" applyFont="1" applyBorder="1" applyAlignment="1">
      <alignment vertical="center"/>
    </xf>
    <xf numFmtId="194" fontId="18" fillId="0" borderId="5" xfId="0" applyNumberFormat="1" applyFont="1" applyFill="1" applyBorder="1" applyAlignment="1">
      <alignment vertical="center"/>
    </xf>
    <xf numFmtId="199" fontId="18" fillId="0" borderId="5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194" fontId="0" fillId="0" borderId="0" xfId="0" applyNumberFormat="1" applyFont="1"/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209" fontId="0" fillId="0" borderId="5" xfId="0" applyNumberFormat="1" applyFont="1" applyBorder="1" applyAlignment="1">
      <alignment horizontal="right" vertical="center"/>
    </xf>
    <xf numFmtId="204" fontId="0" fillId="0" borderId="5" xfId="0" applyNumberFormat="1" applyFont="1" applyBorder="1" applyAlignment="1">
      <alignment horizontal="right" vertical="center"/>
    </xf>
    <xf numFmtId="199" fontId="0" fillId="0" borderId="0" xfId="0" applyNumberFormat="1" applyFont="1" applyFill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197" fontId="0" fillId="0" borderId="2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94" fontId="0" fillId="0" borderId="25" xfId="0" applyNumberFormat="1" applyFont="1" applyFill="1" applyBorder="1"/>
    <xf numFmtId="194" fontId="0" fillId="0" borderId="25" xfId="0" applyNumberFormat="1" applyFont="1" applyBorder="1"/>
    <xf numFmtId="0" fontId="0" fillId="0" borderId="4" xfId="0" applyFont="1" applyFill="1" applyBorder="1" applyAlignment="1">
      <alignment horizontal="left" vertical="center" wrapText="1"/>
    </xf>
    <xf numFmtId="199" fontId="0" fillId="0" borderId="4" xfId="0" applyNumberFormat="1" applyFont="1" applyFill="1" applyBorder="1" applyAlignment="1">
      <alignment horizontal="right" vertical="center"/>
    </xf>
    <xf numFmtId="199" fontId="0" fillId="0" borderId="5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/>
    </xf>
    <xf numFmtId="0" fontId="0" fillId="0" borderId="5" xfId="0" applyFont="1" applyBorder="1" applyAlignment="1">
      <alignment horizontal="right"/>
    </xf>
    <xf numFmtId="0" fontId="0" fillId="0" borderId="6" xfId="0" applyFont="1" applyBorder="1"/>
    <xf numFmtId="194" fontId="0" fillId="0" borderId="43" xfId="0" applyNumberFormat="1" applyFont="1" applyBorder="1"/>
    <xf numFmtId="199" fontId="0" fillId="0" borderId="9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10" fillId="0" borderId="41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0" xfId="0" applyFont="1" applyFill="1" applyBorder="1" applyAlignment="1">
      <alignment vertical="center"/>
    </xf>
    <xf numFmtId="194" fontId="0" fillId="0" borderId="5" xfId="0" applyNumberFormat="1" applyFont="1" applyBorder="1"/>
    <xf numFmtId="199" fontId="0" fillId="0" borderId="5" xfId="0" applyNumberFormat="1" applyFont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/>
    </xf>
    <xf numFmtId="199" fontId="0" fillId="0" borderId="0" xfId="2242" applyNumberFormat="1" applyFont="1" applyFill="1" applyAlignment="1">
      <alignment horizontal="right" vertical="center"/>
    </xf>
    <xf numFmtId="0" fontId="0" fillId="0" borderId="6" xfId="224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94" fontId="0" fillId="0" borderId="9" xfId="0" applyNumberFormat="1" applyFont="1" applyBorder="1"/>
    <xf numFmtId="199" fontId="0" fillId="0" borderId="1" xfId="2242" applyNumberFormat="1" applyFont="1" applyFill="1" applyBorder="1" applyAlignment="1">
      <alignment horizontal="right" vertical="center"/>
    </xf>
    <xf numFmtId="0" fontId="0" fillId="0" borderId="10" xfId="2242" applyFont="1" applyFill="1" applyBorder="1" applyAlignment="1">
      <alignment horizontal="center" vertical="center"/>
    </xf>
    <xf numFmtId="204" fontId="0" fillId="0" borderId="0" xfId="0" applyNumberFormat="1" applyFont="1"/>
    <xf numFmtId="0" fontId="19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0" fillId="0" borderId="5" xfId="0" applyFont="1" applyBorder="1"/>
    <xf numFmtId="194" fontId="0" fillId="0" borderId="5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1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209" fontId="0" fillId="0" borderId="5" xfId="0" applyNumberFormat="1" applyFont="1" applyFill="1" applyBorder="1" applyAlignment="1">
      <alignment horizontal="right" vertical="center"/>
    </xf>
    <xf numFmtId="186" fontId="0" fillId="0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/>
    <xf numFmtId="194" fontId="0" fillId="0" borderId="9" xfId="0" applyNumberFormat="1" applyFont="1" applyFill="1" applyBorder="1" applyAlignment="1">
      <alignment horizontal="right" vertical="center"/>
    </xf>
    <xf numFmtId="204" fontId="0" fillId="0" borderId="0" xfId="0" applyNumberFormat="1"/>
    <xf numFmtId="194" fontId="0" fillId="0" borderId="0" xfId="0" applyNumberFormat="1" applyFont="1" applyBorder="1"/>
    <xf numFmtId="204" fontId="0" fillId="0" borderId="0" xfId="0" applyNumberFormat="1" applyFont="1" applyFill="1"/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 wrapText="1"/>
    </xf>
    <xf numFmtId="194" fontId="0" fillId="0" borderId="0" xfId="0" applyNumberFormat="1" applyFont="1" applyFill="1"/>
    <xf numFmtId="0" fontId="1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207" fontId="0" fillId="0" borderId="5" xfId="0" applyNumberFormat="1" applyFont="1" applyFill="1" applyBorder="1" applyAlignment="1">
      <alignment horizontal="right" vertical="center"/>
    </xf>
    <xf numFmtId="197" fontId="0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44" xfId="0" applyFont="1" applyFill="1" applyBorder="1" applyAlignment="1">
      <alignment horizontal="center" vertical="center"/>
    </xf>
    <xf numFmtId="0" fontId="0" fillId="0" borderId="45" xfId="2450" applyFont="1" applyFill="1" applyBorder="1" applyAlignment="1">
      <alignment horizontal="center" vertical="center"/>
    </xf>
    <xf numFmtId="49" fontId="0" fillId="0" borderId="45" xfId="2453" applyNumberFormat="1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194" fontId="0" fillId="0" borderId="20" xfId="0" applyNumberFormat="1" applyFont="1" applyFill="1" applyBorder="1"/>
    <xf numFmtId="0" fontId="0" fillId="0" borderId="1" xfId="0" applyNumberFormat="1" applyFont="1" applyFill="1" applyBorder="1" applyAlignment="1">
      <alignment vertical="center" wrapText="1"/>
    </xf>
    <xf numFmtId="194" fontId="0" fillId="0" borderId="47" xfId="0" applyNumberFormat="1" applyFont="1" applyFill="1" applyBorder="1"/>
    <xf numFmtId="199" fontId="0" fillId="0" borderId="10" xfId="0" applyNumberFormat="1" applyFont="1" applyFill="1" applyBorder="1" applyAlignment="1">
      <alignment horizontal="right" vertical="center"/>
    </xf>
    <xf numFmtId="0" fontId="0" fillId="0" borderId="20" xfId="0" applyFont="1" applyFill="1" applyBorder="1"/>
    <xf numFmtId="0" fontId="17" fillId="0" borderId="6" xfId="0" applyFont="1" applyFill="1" applyBorder="1" applyAlignment="1">
      <alignment vertical="center" wrapText="1"/>
    </xf>
    <xf numFmtId="199" fontId="17" fillId="0" borderId="6" xfId="0" applyNumberFormat="1" applyFont="1" applyFill="1" applyBorder="1" applyAlignment="1">
      <alignment vertical="center"/>
    </xf>
    <xf numFmtId="194" fontId="0" fillId="0" borderId="21" xfId="0" applyNumberFormat="1" applyFont="1" applyFill="1" applyBorder="1"/>
    <xf numFmtId="0" fontId="0" fillId="0" borderId="4" xfId="0" applyFont="1" applyFill="1" applyBorder="1"/>
    <xf numFmtId="199" fontId="22" fillId="0" borderId="4" xfId="0" applyNumberFormat="1" applyFont="1" applyFill="1" applyBorder="1" applyAlignment="1">
      <alignment vertical="center"/>
    </xf>
    <xf numFmtId="0" fontId="0" fillId="0" borderId="0" xfId="821" applyFont="1" applyFill="1" applyBorder="1" applyAlignment="1">
      <alignment horizontal="center" vertical="center"/>
    </xf>
    <xf numFmtId="0" fontId="0" fillId="0" borderId="6" xfId="82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209" fontId="0" fillId="0" borderId="21" xfId="0" applyNumberFormat="1" applyFont="1" applyFill="1" applyBorder="1" applyAlignment="1">
      <alignment horizontal="right" vertical="center"/>
    </xf>
    <xf numFmtId="199" fontId="0" fillId="0" borderId="0" xfId="0" applyNumberFormat="1" applyFont="1" applyFill="1" applyAlignment="1">
      <alignment vertical="center"/>
    </xf>
    <xf numFmtId="209" fontId="0" fillId="0" borderId="6" xfId="1540" applyNumberFormat="1" applyFont="1" applyFill="1" applyBorder="1" applyAlignment="1">
      <alignment horizontal="right" vertical="center"/>
    </xf>
    <xf numFmtId="199" fontId="0" fillId="0" borderId="5" xfId="1540" applyNumberFormat="1" applyFont="1" applyFill="1" applyBorder="1" applyAlignment="1">
      <alignment horizontal="right" vertical="center"/>
    </xf>
    <xf numFmtId="199" fontId="22" fillId="0" borderId="5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194" fontId="0" fillId="0" borderId="7" xfId="0" applyNumberFormat="1" applyFont="1" applyFill="1" applyBorder="1"/>
    <xf numFmtId="199" fontId="22" fillId="0" borderId="7" xfId="0" applyNumberFormat="1" applyFont="1" applyFill="1" applyBorder="1" applyAlignment="1">
      <alignment vertical="center"/>
    </xf>
    <xf numFmtId="0" fontId="0" fillId="0" borderId="13" xfId="821" applyFont="1" applyFill="1" applyBorder="1" applyAlignment="1">
      <alignment horizontal="center" vertical="center"/>
    </xf>
    <xf numFmtId="199" fontId="0" fillId="0" borderId="0" xfId="0" applyNumberFormat="1" applyFont="1"/>
    <xf numFmtId="199" fontId="3" fillId="0" borderId="0" xfId="0" applyNumberFormat="1" applyFont="1" applyBorder="1" applyAlignment="1">
      <alignment horizontal="center" vertical="center"/>
    </xf>
    <xf numFmtId="199" fontId="0" fillId="0" borderId="41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199" fontId="0" fillId="0" borderId="4" xfId="0" applyNumberFormat="1" applyFont="1" applyBorder="1"/>
    <xf numFmtId="199" fontId="0" fillId="0" borderId="0" xfId="0" applyNumberFormat="1" applyFont="1" applyAlignment="1">
      <alignment vertical="center"/>
    </xf>
    <xf numFmtId="0" fontId="21" fillId="0" borderId="4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204" fontId="0" fillId="0" borderId="15" xfId="0" applyNumberFormat="1" applyFont="1" applyBorder="1" applyAlignment="1">
      <alignment horizontal="right" vertical="center"/>
    </xf>
    <xf numFmtId="204" fontId="0" fillId="0" borderId="16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204" fontId="0" fillId="0" borderId="0" xfId="0" applyNumberFormat="1" applyFont="1" applyBorder="1"/>
    <xf numFmtId="0" fontId="0" fillId="0" borderId="8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25" fillId="2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26" fillId="2" borderId="0" xfId="0" applyFont="1" applyFill="1" applyBorder="1" applyAlignment="1">
      <alignment horizontal="left" wrapText="1"/>
    </xf>
    <xf numFmtId="0" fontId="27" fillId="2" borderId="0" xfId="0" applyFont="1" applyFill="1" applyBorder="1" applyAlignment="1">
      <alignment horizontal="right" wrapText="1"/>
    </xf>
    <xf numFmtId="0" fontId="27" fillId="2" borderId="0" xfId="0" applyFont="1" applyFill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28" fillId="2" borderId="0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24" fillId="0" borderId="0" xfId="0" applyFont="1" applyBorder="1"/>
    <xf numFmtId="0" fontId="10" fillId="0" borderId="0" xfId="0" applyFont="1" applyBorder="1"/>
    <xf numFmtId="0" fontId="23" fillId="0" borderId="0" xfId="0" applyFont="1" applyFill="1" applyAlignment="1">
      <alignment horizontal="left"/>
    </xf>
    <xf numFmtId="0" fontId="0" fillId="0" borderId="39" xfId="2452" applyFont="1" applyFill="1" applyBorder="1" applyAlignment="1">
      <alignment horizontal="center" vertical="center"/>
    </xf>
    <xf numFmtId="0" fontId="0" fillId="0" borderId="41" xfId="2452" applyFont="1" applyBorder="1" applyAlignment="1">
      <alignment horizontal="center" vertical="center"/>
    </xf>
    <xf numFmtId="0" fontId="17" fillId="0" borderId="4" xfId="2452" applyFont="1" applyFill="1" applyBorder="1" applyAlignment="1">
      <alignment horizontal="left" vertical="center" wrapText="1"/>
    </xf>
    <xf numFmtId="199" fontId="0" fillId="0" borderId="5" xfId="2452" applyNumberFormat="1" applyFont="1" applyFill="1" applyBorder="1" applyAlignment="1">
      <alignment horizontal="right" vertical="center"/>
    </xf>
    <xf numFmtId="0" fontId="0" fillId="0" borderId="4" xfId="2452" applyFont="1" applyFill="1" applyBorder="1" applyAlignment="1">
      <alignment horizontal="left" vertical="center" wrapText="1"/>
    </xf>
    <xf numFmtId="199" fontId="0" fillId="0" borderId="5" xfId="2452" applyNumberFormat="1" applyFont="1" applyFill="1" applyBorder="1" applyAlignment="1" applyProtection="1">
      <alignment horizontal="right" vertical="center"/>
    </xf>
    <xf numFmtId="0" fontId="10" fillId="0" borderId="4" xfId="2452" applyFont="1" applyFill="1" applyBorder="1" applyAlignment="1">
      <alignment horizontal="left" vertical="center" wrapText="1"/>
    </xf>
    <xf numFmtId="199" fontId="0" fillId="0" borderId="5" xfId="2452" applyNumberFormat="1" applyFont="1" applyBorder="1" applyAlignment="1" applyProtection="1">
      <alignment horizontal="right" vertical="center"/>
    </xf>
    <xf numFmtId="0" fontId="8" fillId="0" borderId="4" xfId="2452" applyFont="1" applyFill="1" applyBorder="1" applyAlignment="1">
      <alignment horizontal="left" vertical="center" wrapText="1"/>
    </xf>
    <xf numFmtId="186" fontId="0" fillId="0" borderId="5" xfId="2452" applyNumberFormat="1" applyFont="1" applyBorder="1" applyAlignment="1" applyProtection="1">
      <alignment horizontal="right" vertical="center"/>
    </xf>
    <xf numFmtId="0" fontId="0" fillId="0" borderId="8" xfId="2452" applyFont="1" applyFill="1" applyBorder="1" applyAlignment="1">
      <alignment horizontal="left" vertical="center" wrapText="1"/>
    </xf>
    <xf numFmtId="186" fontId="0" fillId="0" borderId="9" xfId="2452" applyNumberFormat="1" applyFont="1" applyBorder="1" applyAlignment="1" applyProtection="1">
      <alignment horizontal="right" vertical="center"/>
    </xf>
    <xf numFmtId="0" fontId="0" fillId="0" borderId="40" xfId="2452" applyFont="1" applyBorder="1" applyAlignment="1">
      <alignment horizontal="center" vertical="center"/>
    </xf>
    <xf numFmtId="199" fontId="0" fillId="0" borderId="6" xfId="2452" applyNumberFormat="1" applyFont="1" applyBorder="1" applyAlignment="1">
      <alignment horizontal="right" vertical="center"/>
    </xf>
    <xf numFmtId="204" fontId="0" fillId="0" borderId="6" xfId="2452" applyNumberFormat="1" applyFont="1" applyBorder="1" applyAlignment="1">
      <alignment horizontal="right" vertical="center"/>
    </xf>
    <xf numFmtId="204" fontId="0" fillId="0" borderId="10" xfId="2452" applyNumberFormat="1" applyFont="1" applyBorder="1" applyAlignment="1">
      <alignment horizontal="right" vertical="center"/>
    </xf>
    <xf numFmtId="0" fontId="0" fillId="0" borderId="4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37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199" fontId="0" fillId="0" borderId="38" xfId="0" applyNumberFormat="1" applyFont="1" applyBorder="1" applyAlignment="1">
      <alignment horizontal="center" vertical="center"/>
    </xf>
    <xf numFmtId="199" fontId="0" fillId="0" borderId="6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NumberFormat="1" applyFont="1" applyFill="1" applyBorder="1" applyAlignment="1"/>
    <xf numFmtId="186" fontId="0" fillId="0" borderId="5" xfId="107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197" fontId="0" fillId="0" borderId="9" xfId="107" applyNumberFormat="1" applyFont="1" applyFill="1" applyBorder="1" applyAlignment="1">
      <alignment horizontal="center" vertical="center"/>
    </xf>
    <xf numFmtId="199" fontId="0" fillId="0" borderId="10" xfId="2451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0" xfId="0" applyFont="1" applyAlignment="1"/>
    <xf numFmtId="209" fontId="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209" fontId="0" fillId="0" borderId="45" xfId="0" applyNumberFormat="1" applyFont="1" applyBorder="1" applyAlignment="1">
      <alignment horizontal="center" vertical="center" wrapText="1"/>
    </xf>
    <xf numFmtId="178" fontId="10" fillId="0" borderId="37" xfId="107" applyFont="1" applyFill="1" applyBorder="1" applyAlignment="1">
      <alignment horizontal="left" vertical="center"/>
    </xf>
    <xf numFmtId="199" fontId="16" fillId="0" borderId="38" xfId="107" applyNumberFormat="1" applyFont="1" applyFill="1" applyBorder="1" applyAlignment="1">
      <alignment horizontal="right" vertical="center"/>
    </xf>
    <xf numFmtId="178" fontId="0" fillId="0" borderId="4" xfId="107" applyFont="1" applyFill="1" applyBorder="1" applyAlignment="1">
      <alignment vertical="center"/>
    </xf>
    <xf numFmtId="199" fontId="16" fillId="0" borderId="6" xfId="107" applyNumberFormat="1" applyFont="1" applyFill="1" applyBorder="1" applyAlignment="1">
      <alignment horizontal="right" vertical="center"/>
    </xf>
    <xf numFmtId="178" fontId="0" fillId="0" borderId="4" xfId="107" applyFont="1" applyFill="1" applyBorder="1" applyAlignment="1">
      <alignment horizontal="left" vertical="center"/>
    </xf>
    <xf numFmtId="178" fontId="10" fillId="0" borderId="4" xfId="107" applyFont="1" applyFill="1" applyBorder="1" applyAlignment="1">
      <alignment horizontal="left" vertical="center"/>
    </xf>
    <xf numFmtId="186" fontId="0" fillId="0" borderId="8" xfId="107" applyNumberFormat="1" applyFont="1" applyFill="1" applyBorder="1" applyAlignment="1">
      <alignment horizontal="left" vertical="center"/>
    </xf>
    <xf numFmtId="199" fontId="16" fillId="0" borderId="10" xfId="107" applyNumberFormat="1" applyFont="1" applyFill="1" applyBorder="1" applyAlignment="1">
      <alignment horizontal="right" vertical="center"/>
    </xf>
    <xf numFmtId="209" fontId="0" fillId="0" borderId="0" xfId="0" applyNumberFormat="1" applyFont="1" applyAlignment="1"/>
    <xf numFmtId="0" fontId="0" fillId="2" borderId="4" xfId="0" applyFont="1" applyFill="1" applyBorder="1" applyAlignment="1">
      <alignment vertical="center" wrapText="1"/>
    </xf>
    <xf numFmtId="199" fontId="0" fillId="0" borderId="1" xfId="0" applyNumberFormat="1" applyFont="1" applyFill="1" applyBorder="1" applyAlignment="1">
      <alignment horizontal="right" vertical="center"/>
    </xf>
    <xf numFmtId="0" fontId="0" fillId="0" borderId="44" xfId="2450" applyFont="1" applyBorder="1" applyAlignment="1">
      <alignment horizontal="center" vertical="center"/>
    </xf>
    <xf numFmtId="0" fontId="0" fillId="0" borderId="46" xfId="2450" applyFont="1" applyBorder="1" applyAlignment="1">
      <alignment horizontal="center" vertical="center"/>
    </xf>
    <xf numFmtId="194" fontId="0" fillId="0" borderId="21" xfId="0" applyNumberFormat="1" applyFont="1" applyBorder="1"/>
    <xf numFmtId="199" fontId="0" fillId="0" borderId="2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178" fontId="0" fillId="0" borderId="0" xfId="107" applyFont="1" applyFill="1" applyBorder="1" applyAlignment="1">
      <alignment vertical="center"/>
    </xf>
    <xf numFmtId="178" fontId="0" fillId="0" borderId="0" xfId="107" applyFont="1" applyFill="1" applyBorder="1" applyAlignment="1">
      <alignment horizontal="left" vertical="center"/>
    </xf>
    <xf numFmtId="178" fontId="0" fillId="0" borderId="1" xfId="107" applyFont="1" applyFill="1" applyBorder="1" applyAlignment="1">
      <alignment horizontal="left" vertical="center"/>
    </xf>
    <xf numFmtId="194" fontId="0" fillId="0" borderId="48" xfId="0" applyNumberFormat="1" applyFont="1" applyBorder="1"/>
    <xf numFmtId="199" fontId="0" fillId="0" borderId="49" xfId="0" applyNumberFormat="1" applyFont="1" applyFill="1" applyBorder="1" applyAlignment="1">
      <alignment horizontal="right" vertical="center"/>
    </xf>
    <xf numFmtId="0" fontId="10" fillId="0" borderId="0" xfId="2450" applyFont="1">
      <alignment vertical="center"/>
    </xf>
    <xf numFmtId="0" fontId="0" fillId="0" borderId="0" xfId="2450" applyFont="1">
      <alignment vertical="center"/>
    </xf>
    <xf numFmtId="0" fontId="0" fillId="0" borderId="0" xfId="2450" applyFont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44" xfId="245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0" xfId="2450" applyFont="1" applyFill="1" applyBorder="1" applyAlignment="1">
      <alignment horizontal="left" vertical="center" wrapText="1"/>
    </xf>
    <xf numFmtId="0" fontId="0" fillId="0" borderId="34" xfId="2450" applyFont="1" applyFill="1" applyBorder="1" applyAlignment="1">
      <alignment horizontal="center" vertical="center" wrapText="1"/>
    </xf>
    <xf numFmtId="209" fontId="0" fillId="0" borderId="34" xfId="2450" applyNumberFormat="1" applyFont="1" applyFill="1" applyBorder="1" applyAlignment="1">
      <alignment horizontal="center" vertical="center"/>
    </xf>
    <xf numFmtId="199" fontId="0" fillId="0" borderId="38" xfId="0" applyNumberFormat="1" applyFont="1" applyFill="1" applyBorder="1" applyAlignment="1">
      <alignment horizontal="center" vertical="center"/>
    </xf>
    <xf numFmtId="197" fontId="10" fillId="0" borderId="0" xfId="2450" applyNumberFormat="1" applyFont="1">
      <alignment vertical="center"/>
    </xf>
    <xf numFmtId="186" fontId="10" fillId="0" borderId="0" xfId="2450" applyNumberFormat="1" applyFont="1">
      <alignment vertical="center"/>
    </xf>
    <xf numFmtId="0" fontId="0" fillId="0" borderId="5" xfId="2450" applyFont="1" applyFill="1" applyBorder="1" applyAlignment="1">
      <alignment horizontal="center" vertical="center" wrapText="1"/>
    </xf>
    <xf numFmtId="209" fontId="0" fillId="0" borderId="5" xfId="2450" applyNumberFormat="1" applyFont="1" applyFill="1" applyBorder="1" applyAlignment="1">
      <alignment horizontal="center" vertical="center"/>
    </xf>
    <xf numFmtId="199" fontId="0" fillId="0" borderId="6" xfId="0" applyNumberFormat="1" applyFont="1" applyFill="1" applyBorder="1" applyAlignment="1">
      <alignment horizontal="center" vertical="center"/>
    </xf>
    <xf numFmtId="209" fontId="10" fillId="0" borderId="0" xfId="2450" applyNumberFormat="1" applyFont="1">
      <alignment vertical="center"/>
    </xf>
    <xf numFmtId="186" fontId="0" fillId="0" borderId="0" xfId="2450" applyNumberFormat="1" applyFont="1">
      <alignment vertical="center"/>
    </xf>
    <xf numFmtId="0" fontId="0" fillId="0" borderId="0" xfId="2450" applyFont="1" applyFill="1" applyBorder="1" applyAlignment="1">
      <alignment vertical="center" wrapText="1"/>
    </xf>
    <xf numFmtId="205" fontId="10" fillId="0" borderId="0" xfId="24" applyNumberFormat="1" applyFont="1" applyFill="1" applyBorder="1" applyAlignment="1" applyProtection="1">
      <alignment vertical="center"/>
    </xf>
    <xf numFmtId="0" fontId="0" fillId="0" borderId="0" xfId="2450" applyFont="1" applyFill="1" applyBorder="1" applyAlignment="1">
      <alignment vertical="center"/>
    </xf>
    <xf numFmtId="194" fontId="0" fillId="0" borderId="0" xfId="2450" applyNumberFormat="1" applyFont="1">
      <alignment vertical="center"/>
    </xf>
    <xf numFmtId="0" fontId="0" fillId="0" borderId="0" xfId="2450" applyFont="1" applyFill="1" applyBorder="1">
      <alignment vertical="center"/>
    </xf>
    <xf numFmtId="0" fontId="0" fillId="0" borderId="5" xfId="2450" applyFont="1" applyFill="1" applyBorder="1" applyAlignment="1">
      <alignment horizontal="center" vertical="center"/>
    </xf>
    <xf numFmtId="197" fontId="0" fillId="0" borderId="0" xfId="2450" applyNumberFormat="1" applyFont="1">
      <alignment vertical="center"/>
    </xf>
    <xf numFmtId="194" fontId="0" fillId="0" borderId="5" xfId="0" applyNumberFormat="1" applyFont="1" applyFill="1" applyBorder="1" applyAlignment="1">
      <alignment horizontal="center" vertical="center"/>
    </xf>
    <xf numFmtId="0" fontId="0" fillId="0" borderId="8" xfId="2450" applyFont="1" applyFill="1" applyBorder="1">
      <alignment vertical="center"/>
    </xf>
    <xf numFmtId="0" fontId="0" fillId="0" borderId="9" xfId="2450" applyFont="1" applyFill="1" applyBorder="1" applyAlignment="1">
      <alignment horizontal="center" vertical="center" wrapText="1"/>
    </xf>
    <xf numFmtId="209" fontId="0" fillId="0" borderId="9" xfId="2450" applyNumberFormat="1" applyFont="1" applyFill="1" applyBorder="1" applyAlignment="1">
      <alignment horizontal="center" vertical="center"/>
    </xf>
    <xf numFmtId="199" fontId="0" fillId="0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0" fillId="0" borderId="6" xfId="0" applyFont="1" applyBorder="1" applyAlignment="1">
      <alignment vertical="center"/>
    </xf>
    <xf numFmtId="197" fontId="0" fillId="0" borderId="34" xfId="0" applyNumberFormat="1" applyFont="1" applyBorder="1" applyAlignment="1">
      <alignment vertical="center"/>
    </xf>
    <xf numFmtId="19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21" applyNumberFormat="1" applyFont="1" applyBorder="1" applyAlignment="1">
      <alignment vertical="center"/>
    </xf>
    <xf numFmtId="0" fontId="11" fillId="0" borderId="0" xfId="0" applyFont="1" applyBorder="1" applyAlignment="1">
      <alignment horizontal="right" wrapText="1"/>
    </xf>
    <xf numFmtId="0" fontId="0" fillId="0" borderId="6" xfId="0" applyFont="1" applyFill="1" applyBorder="1" applyAlignment="1">
      <alignment horizontal="center" vertical="center" wrapText="1"/>
    </xf>
    <xf numFmtId="43" fontId="0" fillId="0" borderId="5" xfId="21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97" fontId="0" fillId="0" borderId="5" xfId="0" applyNumberFormat="1" applyFont="1" applyBorder="1" applyAlignment="1">
      <alignment vertical="center"/>
    </xf>
    <xf numFmtId="2" fontId="0" fillId="0" borderId="5" xfId="0" applyNumberFormat="1" applyFont="1" applyBorder="1"/>
    <xf numFmtId="181" fontId="0" fillId="0" borderId="6" xfId="0" applyNumberFormat="1" applyFont="1" applyBorder="1"/>
    <xf numFmtId="186" fontId="11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186" fontId="0" fillId="0" borderId="5" xfId="0" applyNumberFormat="1" applyFont="1" applyFill="1" applyBorder="1" applyAlignment="1">
      <alignment vertical="center" wrapText="1"/>
    </xf>
    <xf numFmtId="199" fontId="0" fillId="0" borderId="0" xfId="0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43" fontId="0" fillId="0" borderId="9" xfId="21" applyFont="1" applyBorder="1" applyAlignment="1">
      <alignment vertical="center"/>
    </xf>
    <xf numFmtId="199" fontId="0" fillId="0" borderId="1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2450" applyFont="1" applyBorder="1" applyAlignment="1">
      <alignment horizontal="center" vertical="center"/>
    </xf>
    <xf numFmtId="0" fontId="0" fillId="0" borderId="50" xfId="2450" applyFont="1" applyBorder="1" applyAlignment="1">
      <alignment horizontal="center" vertical="center"/>
    </xf>
    <xf numFmtId="0" fontId="8" fillId="0" borderId="44" xfId="2450" applyFont="1" applyBorder="1" applyAlignment="1">
      <alignment horizontal="center" vertical="center"/>
    </xf>
    <xf numFmtId="0" fontId="0" fillId="0" borderId="0" xfId="2450" applyFont="1" applyBorder="1" applyAlignment="1">
      <alignment horizontal="left" vertical="center" wrapText="1"/>
    </xf>
    <xf numFmtId="194" fontId="22" fillId="0" borderId="16" xfId="0" applyNumberFormat="1" applyFont="1" applyFill="1" applyBorder="1" applyAlignment="1">
      <alignment horizontal="right" vertical="center"/>
    </xf>
    <xf numFmtId="199" fontId="22" fillId="0" borderId="13" xfId="0" applyNumberFormat="1" applyFont="1" applyFill="1" applyBorder="1" applyAlignment="1">
      <alignment horizontal="right" vertical="center"/>
    </xf>
    <xf numFmtId="0" fontId="0" fillId="0" borderId="0" xfId="2450" applyFont="1" applyBorder="1" applyAlignment="1">
      <alignment vertical="center" wrapText="1"/>
    </xf>
    <xf numFmtId="0" fontId="0" fillId="0" borderId="0" xfId="2450" applyFont="1" applyBorder="1" applyAlignment="1">
      <alignment vertical="center"/>
    </xf>
    <xf numFmtId="0" fontId="0" fillId="0" borderId="0" xfId="2450" applyFont="1" applyAlignment="1">
      <alignment vertical="center"/>
    </xf>
    <xf numFmtId="0" fontId="31" fillId="0" borderId="1" xfId="2450" applyFont="1" applyBorder="1" applyAlignment="1">
      <alignment horizontal="center" vertical="center"/>
    </xf>
    <xf numFmtId="0" fontId="0" fillId="0" borderId="2" xfId="2450" applyFont="1" applyBorder="1" applyAlignment="1">
      <alignment horizontal="center" vertical="center"/>
    </xf>
    <xf numFmtId="49" fontId="0" fillId="0" borderId="46" xfId="2453" applyNumberFormat="1" applyFont="1" applyBorder="1" applyAlignment="1">
      <alignment horizontal="center" vertical="center" wrapText="1"/>
    </xf>
    <xf numFmtId="0" fontId="0" fillId="0" borderId="4" xfId="2450" applyFont="1" applyFill="1" applyBorder="1" applyAlignment="1">
      <alignment vertical="center" wrapText="1"/>
    </xf>
    <xf numFmtId="0" fontId="0" fillId="0" borderId="4" xfId="2450" applyFont="1" applyBorder="1" applyAlignment="1">
      <alignment horizontal="center" vertical="center" wrapText="1"/>
    </xf>
    <xf numFmtId="194" fontId="0" fillId="0" borderId="25" xfId="2450" applyNumberFormat="1" applyFont="1" applyBorder="1">
      <alignment vertical="center"/>
    </xf>
    <xf numFmtId="199" fontId="0" fillId="0" borderId="21" xfId="2450" applyNumberFormat="1" applyFont="1" applyFill="1" applyBorder="1" applyAlignment="1">
      <alignment vertical="center" wrapText="1"/>
    </xf>
    <xf numFmtId="194" fontId="0" fillId="0" borderId="21" xfId="2450" applyNumberFormat="1" applyFont="1" applyBorder="1">
      <alignment vertical="center"/>
    </xf>
    <xf numFmtId="199" fontId="0" fillId="0" borderId="20" xfId="2451" applyNumberFormat="1" applyFont="1" applyFill="1" applyBorder="1" applyAlignment="1" applyProtection="1">
      <alignment horizontal="right" vertical="center"/>
    </xf>
    <xf numFmtId="0" fontId="0" fillId="0" borderId="4" xfId="2450" applyFont="1" applyBorder="1" applyAlignment="1">
      <alignment vertical="center" wrapText="1"/>
    </xf>
    <xf numFmtId="0" fontId="0" fillId="0" borderId="5" xfId="2450" applyFont="1" applyBorder="1" applyAlignment="1">
      <alignment horizontal="center" vertical="center" wrapText="1"/>
    </xf>
    <xf numFmtId="0" fontId="0" fillId="0" borderId="4" xfId="2450" applyFont="1" applyBorder="1" applyAlignment="1">
      <alignment horizontal="left" vertical="center" wrapText="1"/>
    </xf>
    <xf numFmtId="186" fontId="0" fillId="0" borderId="25" xfId="2450" applyNumberFormat="1" applyFont="1" applyBorder="1">
      <alignment vertical="center"/>
    </xf>
    <xf numFmtId="186" fontId="0" fillId="0" borderId="21" xfId="2450" applyNumberFormat="1" applyFont="1" applyBorder="1">
      <alignment vertical="center"/>
    </xf>
    <xf numFmtId="194" fontId="0" fillId="0" borderId="0" xfId="2450" applyNumberFormat="1" applyFont="1" applyAlignment="1">
      <alignment horizontal="left" vertical="center"/>
    </xf>
    <xf numFmtId="0" fontId="0" fillId="0" borderId="8" xfId="2450" applyFont="1" applyBorder="1" applyAlignment="1">
      <alignment vertical="center" wrapText="1"/>
    </xf>
    <xf numFmtId="0" fontId="0" fillId="0" borderId="8" xfId="2450" applyFont="1" applyBorder="1" applyAlignment="1">
      <alignment horizontal="center" vertical="center" wrapText="1"/>
    </xf>
    <xf numFmtId="194" fontId="0" fillId="0" borderId="51" xfId="2450" applyNumberFormat="1" applyFont="1" applyBorder="1">
      <alignment vertical="center"/>
    </xf>
    <xf numFmtId="199" fontId="0" fillId="0" borderId="52" xfId="2450" applyNumberFormat="1" applyFont="1" applyFill="1" applyBorder="1" applyAlignment="1">
      <alignment vertical="center" wrapText="1"/>
    </xf>
    <xf numFmtId="194" fontId="0" fillId="0" borderId="52" xfId="2450" applyNumberFormat="1" applyFont="1" applyBorder="1">
      <alignment vertical="center"/>
    </xf>
    <xf numFmtId="199" fontId="0" fillId="0" borderId="47" xfId="2451" applyNumberFormat="1" applyFont="1" applyFill="1" applyBorder="1" applyAlignment="1" applyProtection="1">
      <alignment horizontal="right" vertical="center"/>
    </xf>
    <xf numFmtId="0" fontId="101" fillId="0" borderId="0" xfId="2450">
      <alignment vertical="center"/>
    </xf>
    <xf numFmtId="0" fontId="101" fillId="0" borderId="0" xfId="2450" applyAlignment="1">
      <alignment vertical="center"/>
    </xf>
    <xf numFmtId="194" fontId="101" fillId="0" borderId="0" xfId="2450" applyNumberFormat="1">
      <alignment vertical="center"/>
    </xf>
    <xf numFmtId="0" fontId="0" fillId="0" borderId="4" xfId="2450" applyFont="1" applyFill="1" applyBorder="1" applyAlignment="1">
      <alignment horizontal="center" vertical="center" wrapText="1"/>
    </xf>
    <xf numFmtId="199" fontId="0" fillId="0" borderId="21" xfId="2450" applyNumberFormat="1" applyFont="1" applyBorder="1" applyAlignment="1">
      <alignment vertical="center" wrapText="1"/>
    </xf>
    <xf numFmtId="199" fontId="0" fillId="0" borderId="21" xfId="2450" applyNumberFormat="1" applyFont="1" applyBorder="1" applyAlignment="1">
      <alignment horizontal="right" vertical="center" wrapText="1"/>
    </xf>
    <xf numFmtId="194" fontId="101" fillId="0" borderId="0" xfId="2450" applyNumberFormat="1" applyAlignment="1">
      <alignment horizontal="left" vertical="center"/>
    </xf>
    <xf numFmtId="0" fontId="0" fillId="0" borderId="53" xfId="2450" applyFont="1" applyFill="1" applyBorder="1" applyAlignment="1">
      <alignment horizontal="center" vertical="center" wrapText="1"/>
    </xf>
    <xf numFmtId="199" fontId="0" fillId="0" borderId="52" xfId="2450" applyNumberFormat="1" applyFont="1" applyBorder="1" applyAlignment="1">
      <alignment vertical="center" wrapText="1"/>
    </xf>
    <xf numFmtId="0" fontId="0" fillId="0" borderId="0" xfId="2450" applyFont="1" applyFill="1">
      <alignment vertical="center"/>
    </xf>
    <xf numFmtId="199" fontId="0" fillId="0" borderId="34" xfId="2450" applyNumberFormat="1" applyFont="1" applyFill="1" applyBorder="1" applyAlignment="1">
      <alignment vertical="center" wrapText="1"/>
    </xf>
    <xf numFmtId="199" fontId="0" fillId="0" borderId="38" xfId="2451" applyNumberFormat="1" applyFont="1" applyFill="1" applyBorder="1" applyAlignment="1" applyProtection="1">
      <alignment horizontal="right" vertical="center"/>
    </xf>
    <xf numFmtId="194" fontId="0" fillId="0" borderId="0" xfId="2450" applyNumberFormat="1" applyFont="1" applyFill="1">
      <alignment vertical="center"/>
    </xf>
    <xf numFmtId="199" fontId="0" fillId="0" borderId="5" xfId="2450" applyNumberFormat="1" applyFont="1" applyFill="1" applyBorder="1" applyAlignment="1">
      <alignment vertical="center" wrapText="1"/>
    </xf>
    <xf numFmtId="194" fontId="0" fillId="0" borderId="5" xfId="2450" applyNumberFormat="1" applyFont="1" applyBorder="1">
      <alignment vertical="center"/>
    </xf>
    <xf numFmtId="199" fontId="0" fillId="0" borderId="5" xfId="2450" applyNumberFormat="1" applyFont="1" applyFill="1" applyBorder="1" applyAlignment="1">
      <alignment horizontal="right" vertical="center" wrapText="1"/>
    </xf>
    <xf numFmtId="186" fontId="0" fillId="0" borderId="5" xfId="2450" applyNumberFormat="1" applyFont="1" applyFill="1" applyBorder="1" applyAlignment="1">
      <alignment horizontal="right" vertical="center" wrapText="1"/>
    </xf>
    <xf numFmtId="197" fontId="0" fillId="0" borderId="5" xfId="107" applyNumberFormat="1" applyFont="1" applyFill="1" applyBorder="1" applyAlignment="1">
      <alignment horizontal="right" vertical="center"/>
    </xf>
    <xf numFmtId="0" fontId="0" fillId="0" borderId="5" xfId="2450" applyFont="1" applyFill="1" applyBorder="1">
      <alignment vertical="center"/>
    </xf>
    <xf numFmtId="199" fontId="0" fillId="0" borderId="6" xfId="2450" applyNumberFormat="1" applyFont="1" applyFill="1" applyBorder="1">
      <alignment vertical="center"/>
    </xf>
    <xf numFmtId="0" fontId="0" fillId="0" borderId="8" xfId="2450" applyFont="1" applyFill="1" applyBorder="1" applyAlignment="1">
      <alignment horizontal="left" vertical="center" wrapText="1"/>
    </xf>
    <xf numFmtId="0" fontId="0" fillId="0" borderId="8" xfId="2450" applyFont="1" applyFill="1" applyBorder="1" applyAlignment="1">
      <alignment horizontal="center" vertical="center" wrapText="1"/>
    </xf>
    <xf numFmtId="186" fontId="0" fillId="0" borderId="9" xfId="2450" applyNumberFormat="1" applyFont="1" applyFill="1" applyBorder="1" applyAlignment="1">
      <alignment horizontal="right" vertical="center" wrapText="1"/>
    </xf>
    <xf numFmtId="199" fontId="0" fillId="0" borderId="9" xfId="2450" applyNumberFormat="1" applyFont="1" applyFill="1" applyBorder="1" applyAlignment="1">
      <alignment horizontal="right" vertical="center" wrapText="1"/>
    </xf>
    <xf numFmtId="197" fontId="0" fillId="0" borderId="9" xfId="107" applyNumberFormat="1" applyFont="1" applyFill="1" applyBorder="1" applyAlignment="1">
      <alignment horizontal="right" vertical="center"/>
    </xf>
    <xf numFmtId="199" fontId="0" fillId="0" borderId="10" xfId="2450" applyNumberFormat="1" applyFont="1" applyFill="1" applyBorder="1">
      <alignment vertical="center"/>
    </xf>
    <xf numFmtId="0" fontId="0" fillId="0" borderId="54" xfId="2450" applyFont="1" applyBorder="1" applyAlignment="1">
      <alignment horizontal="center" vertical="center"/>
    </xf>
    <xf numFmtId="49" fontId="0" fillId="0" borderId="55" xfId="2453" applyNumberFormat="1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/>
    </xf>
    <xf numFmtId="0" fontId="0" fillId="0" borderId="37" xfId="2450" applyFont="1" applyBorder="1" applyAlignment="1">
      <alignment vertical="center" wrapText="1"/>
    </xf>
    <xf numFmtId="194" fontId="0" fillId="0" borderId="57" xfId="2450" applyNumberFormat="1" applyFont="1" applyBorder="1">
      <alignment vertical="center"/>
    </xf>
    <xf numFmtId="199" fontId="0" fillId="0" borderId="58" xfId="2450" applyNumberFormat="1" applyFont="1" applyFill="1" applyBorder="1" applyAlignment="1">
      <alignment vertical="center" wrapText="1"/>
    </xf>
    <xf numFmtId="194" fontId="0" fillId="0" borderId="59" xfId="2450" applyNumberFormat="1" applyFont="1" applyBorder="1">
      <alignment vertical="center"/>
    </xf>
    <xf numFmtId="194" fontId="0" fillId="0" borderId="20" xfId="2450" applyNumberFormat="1" applyFont="1" applyBorder="1">
      <alignment vertical="center"/>
    </xf>
    <xf numFmtId="199" fontId="0" fillId="0" borderId="21" xfId="2450" applyNumberFormat="1" applyFont="1" applyFill="1" applyBorder="1" applyAlignment="1">
      <alignment horizontal="right" vertical="center" wrapText="1"/>
    </xf>
    <xf numFmtId="194" fontId="0" fillId="0" borderId="47" xfId="2450" applyNumberFormat="1" applyFont="1" applyBorder="1">
      <alignment vertical="center"/>
    </xf>
    <xf numFmtId="0" fontId="31" fillId="0" borderId="1" xfId="2450" applyFont="1" applyFill="1" applyBorder="1" applyAlignment="1">
      <alignment horizontal="center" vertical="center"/>
    </xf>
    <xf numFmtId="0" fontId="0" fillId="0" borderId="2" xfId="2450" applyFont="1" applyFill="1" applyBorder="1" applyAlignment="1">
      <alignment horizontal="center" vertical="center"/>
    </xf>
    <xf numFmtId="0" fontId="0" fillId="0" borderId="54" xfId="2450" applyFont="1" applyFill="1" applyBorder="1" applyAlignment="1">
      <alignment horizontal="center" vertical="center"/>
    </xf>
    <xf numFmtId="49" fontId="0" fillId="0" borderId="55" xfId="2453" applyNumberFormat="1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/>
    </xf>
    <xf numFmtId="0" fontId="0" fillId="0" borderId="37" xfId="2450" applyFont="1" applyFill="1" applyBorder="1" applyAlignment="1">
      <alignment vertical="center" wrapText="1"/>
    </xf>
    <xf numFmtId="194" fontId="0" fillId="0" borderId="60" xfId="0" applyNumberFormat="1" applyFont="1" applyBorder="1"/>
    <xf numFmtId="199" fontId="0" fillId="0" borderId="61" xfId="2450" applyNumberFormat="1" applyFont="1" applyFill="1" applyBorder="1" applyAlignment="1">
      <alignment vertical="center" wrapText="1"/>
    </xf>
    <xf numFmtId="194" fontId="0" fillId="0" borderId="61" xfId="0" applyNumberFormat="1" applyFont="1" applyBorder="1"/>
    <xf numFmtId="199" fontId="0" fillId="0" borderId="62" xfId="2451" applyNumberFormat="1" applyFont="1" applyFill="1" applyBorder="1" applyAlignment="1" applyProtection="1">
      <alignment horizontal="right" vertical="center"/>
    </xf>
    <xf numFmtId="0" fontId="0" fillId="0" borderId="4" xfId="245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194" fontId="0" fillId="0" borderId="0" xfId="2450" applyNumberFormat="1" applyFont="1" applyFill="1" applyAlignment="1">
      <alignment horizontal="left" vertical="center"/>
    </xf>
    <xf numFmtId="0" fontId="0" fillId="0" borderId="8" xfId="2450" applyFont="1" applyFill="1" applyBorder="1" applyAlignment="1">
      <alignment vertical="center" wrapText="1"/>
    </xf>
    <xf numFmtId="194" fontId="0" fillId="0" borderId="26" xfId="0" applyNumberFormat="1" applyFont="1" applyBorder="1"/>
    <xf numFmtId="199" fontId="0" fillId="0" borderId="22" xfId="2450" applyNumberFormat="1" applyFont="1" applyFill="1" applyBorder="1" applyAlignment="1">
      <alignment vertical="center" wrapText="1"/>
    </xf>
    <xf numFmtId="194" fontId="0" fillId="0" borderId="22" xfId="0" applyNumberFormat="1" applyFont="1" applyBorder="1"/>
    <xf numFmtId="199" fontId="0" fillId="0" borderId="23" xfId="2451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86" fontId="19" fillId="0" borderId="0" xfId="0" applyNumberFormat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186" fontId="0" fillId="0" borderId="4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0" xfId="2450" applyFont="1" applyFill="1" applyBorder="1" applyAlignment="1">
      <alignment horizontal="center" vertical="center"/>
    </xf>
    <xf numFmtId="49" fontId="0" fillId="0" borderId="46" xfId="2453" applyNumberFormat="1" applyFont="1" applyFill="1" applyBorder="1" applyAlignment="1">
      <alignment horizontal="center" vertical="center" wrapText="1"/>
    </xf>
    <xf numFmtId="194" fontId="0" fillId="0" borderId="34" xfId="0" applyNumberFormat="1" applyFont="1" applyBorder="1"/>
    <xf numFmtId="199" fontId="22" fillId="0" borderId="38" xfId="0" applyNumberFormat="1" applyFont="1" applyFill="1" applyBorder="1" applyAlignment="1">
      <alignment horizontal="right" vertical="center"/>
    </xf>
    <xf numFmtId="186" fontId="0" fillId="0" borderId="0" xfId="2450" applyNumberFormat="1" applyFont="1" applyFill="1">
      <alignment vertical="center"/>
    </xf>
    <xf numFmtId="199" fontId="0" fillId="0" borderId="5" xfId="2450" applyNumberFormat="1" applyFont="1" applyFill="1" applyBorder="1" applyAlignment="1">
      <alignment horizontal="right" vertical="center"/>
    </xf>
    <xf numFmtId="0" fontId="0" fillId="0" borderId="1" xfId="2450" applyFont="1" applyFill="1" applyBorder="1" applyAlignment="1">
      <alignment vertical="center" wrapText="1"/>
    </xf>
    <xf numFmtId="194" fontId="0" fillId="0" borderId="7" xfId="0" applyNumberFormat="1" applyFont="1" applyBorder="1"/>
    <xf numFmtId="199" fontId="0" fillId="0" borderId="7" xfId="2450" applyNumberFormat="1" applyFont="1" applyFill="1" applyBorder="1" applyAlignment="1">
      <alignment vertical="center" wrapText="1"/>
    </xf>
    <xf numFmtId="199" fontId="0" fillId="0" borderId="13" xfId="2451" applyNumberFormat="1" applyFont="1" applyFill="1" applyBorder="1" applyAlignment="1" applyProtection="1">
      <alignment horizontal="right" vertical="center"/>
    </xf>
    <xf numFmtId="0" fontId="0" fillId="0" borderId="3" xfId="2450" applyFont="1" applyBorder="1" applyAlignment="1">
      <alignment vertical="center" wrapText="1"/>
    </xf>
    <xf numFmtId="194" fontId="0" fillId="0" borderId="22" xfId="2450" applyNumberFormat="1" applyFont="1" applyBorder="1">
      <alignment vertical="center"/>
    </xf>
    <xf numFmtId="194" fontId="0" fillId="0" borderId="23" xfId="2450" applyNumberFormat="1" applyFont="1" applyBorder="1">
      <alignment vertical="center"/>
    </xf>
    <xf numFmtId="0" fontId="0" fillId="0" borderId="14" xfId="2450" applyFont="1" applyBorder="1" applyAlignment="1">
      <alignment vertical="center" wrapText="1"/>
    </xf>
    <xf numFmtId="194" fontId="0" fillId="0" borderId="26" xfId="2450" applyNumberFormat="1" applyFont="1" applyBorder="1">
      <alignment vertical="center"/>
    </xf>
    <xf numFmtId="199" fontId="0" fillId="0" borderId="16" xfId="2451" applyNumberFormat="1" applyFont="1" applyFill="1" applyBorder="1" applyAlignment="1" applyProtection="1">
      <alignment horizontal="right" vertical="center"/>
    </xf>
    <xf numFmtId="0" fontId="22" fillId="0" borderId="5" xfId="2453" applyNumberFormat="1" applyFont="1" applyFill="1" applyBorder="1" applyAlignment="1">
      <alignment horizontal="center" vertical="center" wrapText="1"/>
    </xf>
    <xf numFmtId="0" fontId="22" fillId="0" borderId="6" xfId="2453" applyNumberFormat="1" applyFont="1" applyFill="1" applyBorder="1" applyAlignment="1">
      <alignment horizontal="center" vertical="center" wrapText="1"/>
    </xf>
    <xf numFmtId="0" fontId="0" fillId="0" borderId="63" xfId="2450" applyFont="1" applyBorder="1" applyAlignment="1">
      <alignment vertical="center" wrapText="1"/>
    </xf>
    <xf numFmtId="204" fontId="0" fillId="0" borderId="65" xfId="107" applyNumberFormat="1" applyFont="1" applyFill="1" applyBorder="1" applyAlignment="1">
      <alignment horizontal="right" vertical="center"/>
    </xf>
    <xf numFmtId="199" fontId="0" fillId="0" borderId="64" xfId="2451" applyNumberFormat="1" applyFont="1" applyFill="1" applyBorder="1" applyAlignment="1" applyProtection="1">
      <alignment horizontal="right" vertical="center"/>
    </xf>
    <xf numFmtId="0" fontId="0" fillId="0" borderId="0" xfId="2454" applyFont="1" applyFill="1">
      <alignment vertical="center"/>
    </xf>
    <xf numFmtId="0" fontId="32" fillId="0" borderId="50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199" fontId="0" fillId="0" borderId="46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center" vertical="center" wrapText="1"/>
    </xf>
    <xf numFmtId="199" fontId="0" fillId="0" borderId="0" xfId="2451" applyNumberFormat="1" applyFont="1" applyFill="1" applyBorder="1" applyAlignment="1" applyProtection="1">
      <alignment horizontal="center" vertical="center"/>
    </xf>
    <xf numFmtId="199" fontId="0" fillId="0" borderId="0" xfId="2454" applyNumberFormat="1" applyFont="1" applyFill="1">
      <alignment vertical="center"/>
    </xf>
    <xf numFmtId="209" fontId="0" fillId="0" borderId="0" xfId="2454" applyNumberFormat="1" applyFont="1" applyFill="1">
      <alignment vertical="center"/>
    </xf>
    <xf numFmtId="194" fontId="0" fillId="0" borderId="4" xfId="2454" applyNumberFormat="1" applyFont="1" applyFill="1" applyBorder="1" applyAlignment="1">
      <alignment horizontal="center" vertical="center"/>
    </xf>
    <xf numFmtId="194" fontId="0" fillId="0" borderId="5" xfId="107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justify" vertical="center" wrapText="1"/>
    </xf>
    <xf numFmtId="0" fontId="0" fillId="0" borderId="9" xfId="0" applyFont="1" applyFill="1" applyBorder="1" applyAlignment="1">
      <alignment horizontal="center" vertical="center" wrapText="1"/>
    </xf>
    <xf numFmtId="194" fontId="0" fillId="0" borderId="9" xfId="107" applyNumberFormat="1" applyFont="1" applyFill="1" applyBorder="1" applyAlignment="1">
      <alignment horizontal="center" vertical="center"/>
    </xf>
    <xf numFmtId="199" fontId="0" fillId="0" borderId="1" xfId="2451" applyNumberFormat="1" applyFont="1" applyFill="1" applyBorder="1" applyAlignment="1" applyProtection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33" xfId="0" applyFont="1" applyFill="1" applyBorder="1" applyAlignment="1">
      <alignment vertical="center"/>
    </xf>
    <xf numFmtId="0" fontId="0" fillId="0" borderId="0" xfId="0" applyAlignment="1">
      <alignment vertical="center"/>
    </xf>
    <xf numFmtId="194" fontId="0" fillId="0" borderId="34" xfId="813" applyNumberFormat="1" applyFont="1" applyFill="1" applyBorder="1" applyAlignment="1" applyProtection="1">
      <alignment horizontal="right"/>
      <protection hidden="1"/>
    </xf>
    <xf numFmtId="199" fontId="0" fillId="0" borderId="38" xfId="816" applyNumberFormat="1" applyFont="1" applyFill="1" applyBorder="1" applyAlignment="1" applyProtection="1">
      <alignment horizontal="right"/>
      <protection hidden="1"/>
    </xf>
    <xf numFmtId="0" fontId="21" fillId="0" borderId="0" xfId="0" applyFont="1" applyFill="1"/>
    <xf numFmtId="194" fontId="0" fillId="0" borderId="5" xfId="820" applyNumberFormat="1" applyFont="1" applyFill="1" applyBorder="1" applyAlignment="1" applyProtection="1">
      <alignment horizontal="right"/>
      <protection hidden="1"/>
    </xf>
    <xf numFmtId="199" fontId="0" fillId="0" borderId="6" xfId="823" applyNumberFormat="1" applyFont="1" applyFill="1" applyBorder="1" applyAlignment="1" applyProtection="1">
      <alignment horizontal="right"/>
      <protection hidden="1"/>
    </xf>
    <xf numFmtId="194" fontId="0" fillId="0" borderId="5" xfId="825" applyNumberFormat="1" applyFont="1" applyFill="1" applyBorder="1" applyAlignment="1" applyProtection="1">
      <alignment horizontal="right"/>
      <protection hidden="1"/>
    </xf>
    <xf numFmtId="199" fontId="0" fillId="0" borderId="6" xfId="633" applyNumberFormat="1" applyFont="1" applyFill="1" applyBorder="1" applyAlignment="1" applyProtection="1">
      <alignment horizontal="right"/>
      <protection hidden="1"/>
    </xf>
    <xf numFmtId="194" fontId="0" fillId="0" borderId="6" xfId="57" applyNumberFormat="1" applyFont="1" applyFill="1" applyBorder="1" applyAlignment="1" applyProtection="1">
      <alignment horizontal="right"/>
      <protection hidden="1"/>
    </xf>
    <xf numFmtId="199" fontId="0" fillId="0" borderId="6" xfId="637" applyNumberFormat="1" applyFont="1" applyFill="1" applyBorder="1" applyAlignment="1" applyProtection="1">
      <alignment horizontal="right"/>
      <protection hidden="1"/>
    </xf>
    <xf numFmtId="194" fontId="0" fillId="0" borderId="5" xfId="640" applyNumberFormat="1" applyFont="1" applyFill="1" applyBorder="1" applyAlignment="1" applyProtection="1">
      <alignment horizontal="right"/>
      <protection hidden="1"/>
    </xf>
    <xf numFmtId="199" fontId="0" fillId="0" borderId="6" xfId="643" applyNumberFormat="1" applyFont="1" applyFill="1" applyBorder="1" applyAlignment="1" applyProtection="1">
      <alignment horizontal="right"/>
      <protection hidden="1"/>
    </xf>
    <xf numFmtId="194" fontId="0" fillId="0" borderId="5" xfId="632" applyNumberFormat="1" applyFont="1" applyFill="1" applyBorder="1" applyAlignment="1" applyProtection="1">
      <alignment horizontal="right"/>
      <protection hidden="1"/>
    </xf>
    <xf numFmtId="199" fontId="0" fillId="0" borderId="6" xfId="56" applyNumberFormat="1" applyFont="1" applyFill="1" applyBorder="1" applyAlignment="1" applyProtection="1">
      <alignment horizontal="right"/>
      <protection hidden="1"/>
    </xf>
    <xf numFmtId="194" fontId="0" fillId="0" borderId="5" xfId="636" applyNumberFormat="1" applyFont="1" applyFill="1" applyBorder="1" applyAlignment="1" applyProtection="1">
      <alignment horizontal="right"/>
      <protection hidden="1"/>
    </xf>
    <xf numFmtId="199" fontId="0" fillId="0" borderId="6" xfId="639" applyNumberFormat="1" applyFont="1" applyFill="1" applyBorder="1" applyAlignment="1" applyProtection="1">
      <alignment horizontal="right"/>
      <protection hidden="1"/>
    </xf>
    <xf numFmtId="194" fontId="0" fillId="0" borderId="5" xfId="642" applyNumberFormat="1" applyFont="1" applyFill="1" applyBorder="1" applyAlignment="1" applyProtection="1">
      <alignment horizontal="right"/>
      <protection hidden="1"/>
    </xf>
    <xf numFmtId="199" fontId="0" fillId="0" borderId="6" xfId="359" applyNumberFormat="1" applyFont="1" applyFill="1" applyBorder="1" applyAlignment="1" applyProtection="1">
      <alignment horizontal="right"/>
      <protection hidden="1"/>
    </xf>
    <xf numFmtId="194" fontId="0" fillId="0" borderId="5" xfId="365" applyNumberFormat="1" applyFont="1" applyFill="1" applyBorder="1" applyAlignment="1" applyProtection="1">
      <alignment horizontal="right"/>
      <protection hidden="1"/>
    </xf>
    <xf numFmtId="199" fontId="0" fillId="0" borderId="6" xfId="369" applyNumberFormat="1" applyFont="1" applyFill="1" applyBorder="1" applyAlignment="1" applyProtection="1">
      <alignment horizontal="right"/>
      <protection hidden="1"/>
    </xf>
    <xf numFmtId="194" fontId="0" fillId="0" borderId="5" xfId="373" applyNumberFormat="1" applyFont="1" applyFill="1" applyBorder="1" applyAlignment="1" applyProtection="1">
      <alignment horizontal="right"/>
      <protection hidden="1"/>
    </xf>
    <xf numFmtId="199" fontId="0" fillId="0" borderId="6" xfId="6" applyNumberFormat="1" applyFont="1" applyFill="1" applyBorder="1" applyAlignment="1" applyProtection="1">
      <alignment horizontal="right"/>
      <protection hidden="1"/>
    </xf>
    <xf numFmtId="0" fontId="0" fillId="0" borderId="4" xfId="0" applyNumberFormat="1" applyFont="1" applyFill="1" applyBorder="1" applyAlignment="1">
      <alignment vertical="center"/>
    </xf>
    <xf numFmtId="194" fontId="0" fillId="0" borderId="5" xfId="358" applyNumberFormat="1" applyFont="1" applyFill="1" applyBorder="1" applyAlignment="1" applyProtection="1">
      <alignment horizontal="right"/>
      <protection hidden="1"/>
    </xf>
    <xf numFmtId="199" fontId="0" fillId="0" borderId="6" xfId="364" applyNumberFormat="1" applyFont="1" applyFill="1" applyBorder="1" applyAlignment="1" applyProtection="1">
      <alignment horizontal="right"/>
      <protection hidden="1"/>
    </xf>
    <xf numFmtId="0" fontId="0" fillId="0" borderId="4" xfId="0" applyFont="1" applyFill="1" applyBorder="1" applyAlignment="1">
      <alignment horizontal="left" vertical="center"/>
    </xf>
    <xf numFmtId="194" fontId="0" fillId="0" borderId="5" xfId="368" applyNumberFormat="1" applyFont="1" applyFill="1" applyBorder="1" applyAlignment="1" applyProtection="1">
      <alignment horizontal="right"/>
      <protection hidden="1"/>
    </xf>
    <xf numFmtId="199" fontId="0" fillId="0" borderId="6" xfId="372" applyNumberFormat="1" applyFont="1" applyFill="1" applyBorder="1" applyAlignment="1" applyProtection="1">
      <alignment horizontal="right"/>
      <protection hidden="1"/>
    </xf>
    <xf numFmtId="194" fontId="0" fillId="0" borderId="5" xfId="5" applyNumberFormat="1" applyFont="1" applyFill="1" applyBorder="1" applyAlignment="1" applyProtection="1">
      <alignment horizontal="right"/>
      <protection hidden="1"/>
    </xf>
    <xf numFmtId="199" fontId="0" fillId="0" borderId="6" xfId="377" applyNumberFormat="1" applyFont="1" applyFill="1" applyBorder="1" applyAlignment="1" applyProtection="1">
      <alignment horizontal="right"/>
      <protection hidden="1"/>
    </xf>
    <xf numFmtId="0" fontId="0" fillId="0" borderId="66" xfId="0" applyFont="1" applyFill="1" applyBorder="1" applyAlignment="1">
      <alignment vertical="center"/>
    </xf>
    <xf numFmtId="176" fontId="0" fillId="0" borderId="0" xfId="0" applyNumberFormat="1"/>
    <xf numFmtId="0" fontId="10" fillId="0" borderId="1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justify" vertical="center" wrapText="1"/>
    </xf>
    <xf numFmtId="194" fontId="0" fillId="0" borderId="6" xfId="0" applyNumberFormat="1" applyFont="1" applyFill="1" applyBorder="1" applyAlignment="1">
      <alignment horizontal="right" vertical="center"/>
    </xf>
    <xf numFmtId="199" fontId="0" fillId="0" borderId="6" xfId="0" applyNumberFormat="1" applyFont="1" applyBorder="1" applyAlignment="1">
      <alignment horizontal="center" vertical="center" wrapText="1"/>
    </xf>
    <xf numFmtId="194" fontId="0" fillId="0" borderId="6" xfId="0" applyNumberFormat="1" applyFont="1" applyBorder="1" applyAlignment="1">
      <alignment horizontal="right" vertical="center"/>
    </xf>
    <xf numFmtId="0" fontId="0" fillId="0" borderId="6" xfId="0" applyFont="1" applyFill="1" applyBorder="1" applyAlignment="1">
      <alignment horizontal="justify" vertical="center" wrapText="1"/>
    </xf>
    <xf numFmtId="199" fontId="0" fillId="0" borderId="6" xfId="0" applyNumberFormat="1" applyFont="1" applyFill="1" applyBorder="1" applyAlignment="1">
      <alignment horizontal="center" vertical="center" wrapText="1"/>
    </xf>
    <xf numFmtId="209" fontId="0" fillId="0" borderId="6" xfId="0" applyNumberFormat="1" applyFont="1" applyFill="1" applyBorder="1" applyAlignment="1">
      <alignment horizontal="right" vertical="center"/>
    </xf>
    <xf numFmtId="197" fontId="0" fillId="0" borderId="6" xfId="0" applyNumberFormat="1" applyFont="1" applyFill="1" applyBorder="1" applyAlignment="1">
      <alignment horizontal="right" vertical="center"/>
    </xf>
    <xf numFmtId="0" fontId="0" fillId="0" borderId="10" xfId="0" applyFont="1" applyBorder="1" applyAlignment="1">
      <alignment horizontal="justify" vertical="center" wrapText="1"/>
    </xf>
    <xf numFmtId="194" fontId="0" fillId="0" borderId="9" xfId="0" applyNumberFormat="1" applyFont="1" applyBorder="1" applyAlignment="1">
      <alignment horizontal="right" vertical="center"/>
    </xf>
    <xf numFmtId="199" fontId="0" fillId="0" borderId="1" xfId="417" applyNumberFormat="1" applyFont="1" applyFill="1" applyBorder="1" applyAlignment="1">
      <alignment horizontal="right" vertical="center"/>
    </xf>
    <xf numFmtId="199" fontId="0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33" fillId="0" borderId="0" xfId="0" applyFont="1" applyAlignment="1">
      <alignment horizontal="center" vertical="center"/>
    </xf>
    <xf numFmtId="57" fontId="10" fillId="0" borderId="16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42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1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9" fontId="0" fillId="0" borderId="40" xfId="107" applyNumberFormat="1" applyFont="1" applyFill="1" applyBorder="1" applyAlignment="1">
      <alignment horizontal="center" vertical="center"/>
    </xf>
    <xf numFmtId="209" fontId="0" fillId="0" borderId="66" xfId="107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10" fillId="0" borderId="0" xfId="2454" applyFont="1" applyFill="1" applyAlignment="1">
      <alignment horizontal="center" vertical="center"/>
    </xf>
    <xf numFmtId="0" fontId="0" fillId="0" borderId="0" xfId="0" applyFont="1" applyFill="1" applyAlignment="1">
      <alignment wrapText="1"/>
    </xf>
    <xf numFmtId="0" fontId="3" fillId="0" borderId="4" xfId="2450" applyFont="1" applyBorder="1" applyAlignment="1">
      <alignment horizontal="center" vertical="center"/>
    </xf>
    <xf numFmtId="0" fontId="3" fillId="0" borderId="0" xfId="2450" applyFont="1" applyBorder="1" applyAlignment="1">
      <alignment horizontal="center" vertical="center"/>
    </xf>
    <xf numFmtId="0" fontId="3" fillId="0" borderId="6" xfId="2450" applyFont="1" applyBorder="1" applyAlignment="1">
      <alignment horizontal="center" vertical="center"/>
    </xf>
    <xf numFmtId="0" fontId="0" fillId="0" borderId="1" xfId="245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22" fillId="0" borderId="13" xfId="2450" applyNumberFormat="1" applyFont="1" applyFill="1" applyBorder="1" applyAlignment="1">
      <alignment horizontal="center" vertical="center" wrapText="1"/>
    </xf>
    <xf numFmtId="0" fontId="22" fillId="0" borderId="2" xfId="2450" applyNumberFormat="1" applyFont="1" applyFill="1" applyBorder="1" applyAlignment="1">
      <alignment horizontal="center" vertical="center" wrapText="1"/>
    </xf>
    <xf numFmtId="194" fontId="0" fillId="0" borderId="64" xfId="2450" applyNumberFormat="1" applyFont="1" applyFill="1" applyBorder="1" applyAlignment="1">
      <alignment horizontal="center" vertical="center" wrapText="1"/>
    </xf>
    <xf numFmtId="194" fontId="0" fillId="0" borderId="63" xfId="2450" applyNumberFormat="1" applyFont="1" applyFill="1" applyBorder="1" applyAlignment="1">
      <alignment horizontal="center" vertical="center" wrapText="1"/>
    </xf>
    <xf numFmtId="0" fontId="4" fillId="0" borderId="0" xfId="2450" applyFont="1" applyBorder="1" applyAlignment="1">
      <alignment horizontal="left" vertical="center"/>
    </xf>
    <xf numFmtId="0" fontId="3" fillId="0" borderId="4" xfId="2450" applyFont="1" applyFill="1" applyBorder="1" applyAlignment="1">
      <alignment horizontal="center" vertical="center"/>
    </xf>
    <xf numFmtId="0" fontId="3" fillId="0" borderId="0" xfId="2450" applyFont="1" applyFill="1" applyBorder="1" applyAlignment="1">
      <alignment horizontal="center" vertical="center"/>
    </xf>
    <xf numFmtId="0" fontId="3" fillId="0" borderId="6" xfId="2450" applyFont="1" applyFill="1" applyBorder="1" applyAlignment="1">
      <alignment horizontal="center" vertical="center"/>
    </xf>
    <xf numFmtId="0" fontId="0" fillId="0" borderId="1" xfId="245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4" fillId="0" borderId="0" xfId="245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42" xfId="2450" applyFont="1" applyBorder="1" applyAlignment="1">
      <alignment horizontal="left" vertical="center" wrapText="1"/>
    </xf>
    <xf numFmtId="0" fontId="4" fillId="0" borderId="0" xfId="2450" applyFont="1" applyBorder="1" applyAlignment="1">
      <alignment horizontal="left" vertical="center" wrapText="1"/>
    </xf>
    <xf numFmtId="0" fontId="3" fillId="0" borderId="5" xfId="245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42" xfId="2450" applyFont="1" applyBorder="1" applyAlignment="1">
      <alignment horizontal="left" vertical="center"/>
    </xf>
    <xf numFmtId="0" fontId="0" fillId="0" borderId="0" xfId="2450" applyFont="1" applyBorder="1" applyAlignment="1">
      <alignment horizontal="left" vertical="center"/>
    </xf>
    <xf numFmtId="0" fontId="0" fillId="0" borderId="42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/>
    <xf numFmtId="0" fontId="4" fillId="0" borderId="42" xfId="0" applyFont="1" applyBorder="1" applyAlignment="1"/>
    <xf numFmtId="0" fontId="4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/>
    <xf numFmtId="0" fontId="20" fillId="0" borderId="0" xfId="0" applyFont="1" applyAlignment="1"/>
    <xf numFmtId="0" fontId="0" fillId="0" borderId="1" xfId="0" applyBorder="1" applyAlignment="1">
      <alignment horizontal="center"/>
    </xf>
    <xf numFmtId="0" fontId="4" fillId="0" borderId="42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left"/>
    </xf>
    <xf numFmtId="0" fontId="3" fillId="0" borderId="0" xfId="0" applyFont="1" applyAlignment="1"/>
    <xf numFmtId="0" fontId="0" fillId="0" borderId="1" xfId="0" applyFont="1" applyBorder="1" applyAlignment="1">
      <alignment horizontal="center"/>
    </xf>
    <xf numFmtId="0" fontId="3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/>
    <xf numFmtId="0" fontId="0" fillId="0" borderId="0" xfId="0"/>
    <xf numFmtId="0" fontId="10" fillId="0" borderId="0" xfId="0" applyFont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3106">
    <cellStyle name="?鹎%U龡&amp;H?_x0008__x001c__x001c_?_x0007__x0001__x0001_" xfId="117"/>
    <cellStyle name="_0202" xfId="119"/>
    <cellStyle name="_20100326高清市院遂宁检察院1080P配置清单26日改" xfId="113"/>
    <cellStyle name="_Book1" xfId="125"/>
    <cellStyle name="_Book1_1" xfId="110"/>
    <cellStyle name="_Book1_2" xfId="126"/>
    <cellStyle name="_Book1_3" xfId="128"/>
    <cellStyle name="_ET_STYLE_NoName_00_" xfId="105"/>
    <cellStyle name="_ET_STYLE_NoName_00__Book1" xfId="104"/>
    <cellStyle name="_ET_STYLE_NoName_00__Book1_1" xfId="132"/>
    <cellStyle name="_ET_STYLE_NoName_00__Sheet3" xfId="33"/>
    <cellStyle name="_分县1" xfId="138"/>
    <cellStyle name="_分县2" xfId="14"/>
    <cellStyle name="_计财部审批要件" xfId="115"/>
    <cellStyle name="_弱电系统设备配置报价清单" xfId="102"/>
    <cellStyle name="0,0_x000d_&#10;NA_x000d_&#10;" xfId="47"/>
    <cellStyle name="20% - Accent1" xfId="141"/>
    <cellStyle name="20% - Accent1 2" xfId="143"/>
    <cellStyle name="20% - Accent1 3" xfId="148"/>
    <cellStyle name="20% - Accent1 4" xfId="151"/>
    <cellStyle name="20% - Accent1 5" xfId="154"/>
    <cellStyle name="20% - Accent1 6" xfId="158"/>
    <cellStyle name="20% - Accent1 7" xfId="163"/>
    <cellStyle name="20% - Accent1 8" xfId="168"/>
    <cellStyle name="20% - Accent1 9" xfId="172"/>
    <cellStyle name="20% - Accent2" xfId="175"/>
    <cellStyle name="20% - Accent2 2" xfId="177"/>
    <cellStyle name="20% - Accent2 3" xfId="182"/>
    <cellStyle name="20% - Accent2 4" xfId="184"/>
    <cellStyle name="20% - Accent2 5" xfId="186"/>
    <cellStyle name="20% - Accent2 6" xfId="189"/>
    <cellStyle name="20% - Accent2 7" xfId="193"/>
    <cellStyle name="20% - Accent2 8" xfId="197"/>
    <cellStyle name="20% - Accent2 9" xfId="200"/>
    <cellStyle name="20% - Accent3" xfId="202"/>
    <cellStyle name="20% - Accent3 2" xfId="73"/>
    <cellStyle name="20% - Accent3 3" xfId="207"/>
    <cellStyle name="20% - Accent3 4" xfId="212"/>
    <cellStyle name="20% - Accent3 5" xfId="216"/>
    <cellStyle name="20% - Accent3 6" xfId="220"/>
    <cellStyle name="20% - Accent3 7" xfId="224"/>
    <cellStyle name="20% - Accent3 8" xfId="230"/>
    <cellStyle name="20% - Accent3 9" xfId="233"/>
    <cellStyle name="20% - Accent4" xfId="236"/>
    <cellStyle name="20% - Accent4 2" xfId="238"/>
    <cellStyle name="20% - Accent4 3" xfId="244"/>
    <cellStyle name="20% - Accent4 4" xfId="30"/>
    <cellStyle name="20% - Accent4 5" xfId="249"/>
    <cellStyle name="20% - Accent4 6" xfId="256"/>
    <cellStyle name="20% - Accent4 7" xfId="261"/>
    <cellStyle name="20% - Accent4 8" xfId="267"/>
    <cellStyle name="20% - Accent4 9" xfId="273"/>
    <cellStyle name="20% - Accent5" xfId="274"/>
    <cellStyle name="20% - Accent5 2" xfId="276"/>
    <cellStyle name="20% - Accent5 3" xfId="278"/>
    <cellStyle name="20% - Accent5 4" xfId="280"/>
    <cellStyle name="20% - Accent5 5" xfId="282"/>
    <cellStyle name="20% - Accent5 6" xfId="284"/>
    <cellStyle name="20% - Accent5 7" xfId="287"/>
    <cellStyle name="20% - Accent5 8" xfId="293"/>
    <cellStyle name="20% - Accent5 9" xfId="299"/>
    <cellStyle name="20% - Accent6" xfId="300"/>
    <cellStyle name="20% - Accent6 2" xfId="303"/>
    <cellStyle name="20% - Accent6 3" xfId="306"/>
    <cellStyle name="20% - Accent6 4" xfId="309"/>
    <cellStyle name="20% - Accent6 5" xfId="313"/>
    <cellStyle name="20% - Accent6 6" xfId="317"/>
    <cellStyle name="20% - Accent6 7" xfId="320"/>
    <cellStyle name="20% - Accent6 8" xfId="323"/>
    <cellStyle name="20% - Accent6 9" xfId="326"/>
    <cellStyle name="20% - 强调文字颜色 1 10" xfId="122"/>
    <cellStyle name="20% - 强调文字颜色 1 2" xfId="327"/>
    <cellStyle name="20% - 强调文字颜色 1 3" xfId="144"/>
    <cellStyle name="20% - 强调文字颜色 1 3 2" xfId="329"/>
    <cellStyle name="20% - 强调文字颜色 1 3 3" xfId="334"/>
    <cellStyle name="20% - 强调文字颜色 1 3 4" xfId="337"/>
    <cellStyle name="20% - 强调文字颜色 1 3 5" xfId="340"/>
    <cellStyle name="20% - 强调文字颜色 1 3 6" xfId="343"/>
    <cellStyle name="20% - 强调文字颜色 1 3 7" xfId="346"/>
    <cellStyle name="20% - 强调文字颜色 1 4" xfId="149"/>
    <cellStyle name="20% - 强调文字颜色 1 4 2" xfId="347"/>
    <cellStyle name="20% - 强调文字颜色 1 5" xfId="152"/>
    <cellStyle name="20% - 强调文字颜色 1 5 2" xfId="348"/>
    <cellStyle name="20% - 强调文字颜色 1 6" xfId="155"/>
    <cellStyle name="20% - 强调文字颜色 1 6 2" xfId="349"/>
    <cellStyle name="20% - 强调文字颜色 1 7" xfId="159"/>
    <cellStyle name="20% - 强调文字颜色 1 7 2" xfId="350"/>
    <cellStyle name="20% - 强调文字颜色 1 8" xfId="164"/>
    <cellStyle name="20% - 强调文字颜色 1 8 2" xfId="353"/>
    <cellStyle name="20% - 强调文字颜色 1 9" xfId="169"/>
    <cellStyle name="20% - 强调文字颜色 1 9 2" xfId="136"/>
    <cellStyle name="20% - 强调文字颜色 2 10" xfId="354"/>
    <cellStyle name="20% - 强调文字颜色 2 2" xfId="356"/>
    <cellStyle name="20% - 强调文字颜色 2 3" xfId="178"/>
    <cellStyle name="20% - 强调文字颜色 2 3 2" xfId="360"/>
    <cellStyle name="20% - 强调文字颜色 2 3 3" xfId="366"/>
    <cellStyle name="20% - 强调文字颜色 2 3 4" xfId="370"/>
    <cellStyle name="20% - 强调文字颜色 2 3 5" xfId="374"/>
    <cellStyle name="20% - 强调文字颜色 2 3 6" xfId="7"/>
    <cellStyle name="20% - 强调文字颜色 2 3 7" xfId="378"/>
    <cellStyle name="20% - 强调文字颜色 2 4" xfId="183"/>
    <cellStyle name="20% - 强调文字颜色 2 4 2" xfId="54"/>
    <cellStyle name="20% - 强调文字颜色 2 5" xfId="185"/>
    <cellStyle name="20% - 强调文字颜色 2 5 2" xfId="380"/>
    <cellStyle name="20% - 强调文字颜色 2 6" xfId="187"/>
    <cellStyle name="20% - 强调文字颜色 2 6 2" xfId="165"/>
    <cellStyle name="20% - 强调文字颜色 2 7" xfId="190"/>
    <cellStyle name="20% - 强调文字颜色 2 7 2" xfId="195"/>
    <cellStyle name="20% - 强调文字颜色 2 8" xfId="194"/>
    <cellStyle name="20% - 强调文字颜色 2 8 2" xfId="227"/>
    <cellStyle name="20% - 强调文字颜色 2 9" xfId="198"/>
    <cellStyle name="20% - 强调文字颜色 2 9 2" xfId="264"/>
    <cellStyle name="20% - 强调文字颜色 3 10" xfId="383"/>
    <cellStyle name="20% - 强调文字颜色 3 2" xfId="386"/>
    <cellStyle name="20% - 强调文字颜色 3 3" xfId="74"/>
    <cellStyle name="20% - 强调文字颜色 3 3 2" xfId="98"/>
    <cellStyle name="20% - 强调文字颜色 3 3 3" xfId="390"/>
    <cellStyle name="20% - 强调文字颜色 3 3 4" xfId="111"/>
    <cellStyle name="20% - 强调文字颜色 3 3 5" xfId="127"/>
    <cellStyle name="20% - 强调文字颜色 3 3 6" xfId="129"/>
    <cellStyle name="20% - 强调文字颜色 3 3 7" xfId="384"/>
    <cellStyle name="20% - 强调文字颜色 3 4" xfId="208"/>
    <cellStyle name="20% - 强调文字颜色 3 4 2" xfId="391"/>
    <cellStyle name="20% - 强调文字颜色 3 5" xfId="213"/>
    <cellStyle name="20% - 强调文字颜色 3 5 2" xfId="395"/>
    <cellStyle name="20% - 强调文字颜色 3 6" xfId="217"/>
    <cellStyle name="20% - 强调文字颜色 3 6 2" xfId="397"/>
    <cellStyle name="20% - 强调文字颜色 3 7" xfId="221"/>
    <cellStyle name="20% - 强调文字颜色 3 7 2" xfId="399"/>
    <cellStyle name="20% - 强调文字颜色 3 8" xfId="225"/>
    <cellStyle name="20% - 强调文字颜色 3 8 2" xfId="401"/>
    <cellStyle name="20% - 强调文字颜色 3 9" xfId="231"/>
    <cellStyle name="20% - 强调文字颜色 3 9 2" xfId="61"/>
    <cellStyle name="20% - 强调文字颜色 4 10" xfId="404"/>
    <cellStyle name="20% - 强调文字颜色 4 2" xfId="406"/>
    <cellStyle name="20% - 强调文字颜色 4 3" xfId="239"/>
    <cellStyle name="20% - 强调文字颜色 4 3 2" xfId="407"/>
    <cellStyle name="20% - 强调文字颜色 4 3 3" xfId="410"/>
    <cellStyle name="20% - 强调文字颜色 4 3 4" xfId="411"/>
    <cellStyle name="20% - 强调文字颜色 4 3 5" xfId="412"/>
    <cellStyle name="20% - 强调文字颜色 4 3 6" xfId="413"/>
    <cellStyle name="20% - 强调文字颜色 4 3 7" xfId="414"/>
    <cellStyle name="20% - 强调文字颜色 4 4" xfId="245"/>
    <cellStyle name="20% - 强调文字颜色 4 4 2" xfId="41"/>
    <cellStyle name="20% - 强调文字颜色 4 5" xfId="31"/>
    <cellStyle name="20% - 强调文字颜色 4 5 2" xfId="418"/>
    <cellStyle name="20% - 强调文字颜色 4 6" xfId="250"/>
    <cellStyle name="20% - 强调文字颜色 4 6 2" xfId="420"/>
    <cellStyle name="20% - 强调文字颜色 4 7" xfId="257"/>
    <cellStyle name="20% - 强调文字颜色 4 7 2" xfId="77"/>
    <cellStyle name="20% - 强调文字颜色 4 8" xfId="262"/>
    <cellStyle name="20% - 强调文字颜色 4 8 2" xfId="423"/>
    <cellStyle name="20% - 强调文字颜色 4 9" xfId="268"/>
    <cellStyle name="20% - 强调文字颜色 4 9 2" xfId="426"/>
    <cellStyle name="20% - 强调文字颜色 5 10" xfId="109"/>
    <cellStyle name="20% - 强调文字颜色 5 2" xfId="430"/>
    <cellStyle name="20% - 强调文字颜色 5 3" xfId="277"/>
    <cellStyle name="20% - 强调文字颜色 5 3 2" xfId="431"/>
    <cellStyle name="20% - 强调文字颜色 5 3 3" xfId="44"/>
    <cellStyle name="20% - 强调文字颜色 5 3 4" xfId="45"/>
    <cellStyle name="20% - 强调文字颜色 5 3 5" xfId="50"/>
    <cellStyle name="20% - 强调文字颜色 5 3 6" xfId="35"/>
    <cellStyle name="20% - 强调文字颜色 5 3 7" xfId="433"/>
    <cellStyle name="20% - 强调文字颜色 5 4" xfId="279"/>
    <cellStyle name="20% - 强调文字颜色 5 4 2" xfId="173"/>
    <cellStyle name="20% - 强调文字颜色 5 5" xfId="281"/>
    <cellStyle name="20% - 强调文字颜色 5 5 2" xfId="435"/>
    <cellStyle name="20% - 强调文字颜色 5 6" xfId="283"/>
    <cellStyle name="20% - 强调文字颜色 5 6 2" xfId="437"/>
    <cellStyle name="20% - 强调文字颜色 5 7" xfId="285"/>
    <cellStyle name="20% - 强调文字颜色 5 7 2" xfId="439"/>
    <cellStyle name="20% - 强调文字颜色 5 8" xfId="288"/>
    <cellStyle name="20% - 强调文字颜色 5 8 2" xfId="440"/>
    <cellStyle name="20% - 强调文字颜色 5 9" xfId="294"/>
    <cellStyle name="20% - 强调文字颜色 5 9 2" xfId="445"/>
    <cellStyle name="20% - 强调文字颜色 6 10" xfId="446"/>
    <cellStyle name="20% - 强调文字颜色 6 2" xfId="448"/>
    <cellStyle name="20% - 强调文字颜色 6 3" xfId="304"/>
    <cellStyle name="20% - 强调文字颜色 6 3 2" xfId="451"/>
    <cellStyle name="20% - 强调文字颜色 6 3 3" xfId="457"/>
    <cellStyle name="20% - 强调文字颜色 6 3 4" xfId="462"/>
    <cellStyle name="20% - 强调文字颜色 6 3 5" xfId="67"/>
    <cellStyle name="20% - 强调文字颜色 6 3 6" xfId="463"/>
    <cellStyle name="20% - 强调文字颜色 6 3 7" xfId="475"/>
    <cellStyle name="20% - 强调文字颜色 6 4" xfId="307"/>
    <cellStyle name="20% - 强调文字颜色 6 4 2" xfId="479"/>
    <cellStyle name="20% - 强调文字颜色 6 5" xfId="310"/>
    <cellStyle name="20% - 强调文字颜色 6 5 2" xfId="403"/>
    <cellStyle name="20% - 强调文字颜色 6 6" xfId="314"/>
    <cellStyle name="20% - 强调文字颜色 6 6 2" xfId="482"/>
    <cellStyle name="20% - 强调文字颜色 6 7" xfId="318"/>
    <cellStyle name="20% - 强调文字颜色 6 7 2" xfId="483"/>
    <cellStyle name="20% - 强调文字颜色 6 8" xfId="321"/>
    <cellStyle name="20% - 强调文字颜色 6 8 2" xfId="484"/>
    <cellStyle name="20% - 强调文字颜色 6 9" xfId="324"/>
    <cellStyle name="20% - 强调文字颜色 6 9 2" xfId="485"/>
    <cellStyle name="40% - Accent1" xfId="487"/>
    <cellStyle name="40% - Accent1 2" xfId="488"/>
    <cellStyle name="40% - Accent1 3" xfId="490"/>
    <cellStyle name="40% - Accent1 4" xfId="55"/>
    <cellStyle name="40% - Accent1 5" xfId="494"/>
    <cellStyle name="40% - Accent1 6" xfId="498"/>
    <cellStyle name="40% - Accent1 7" xfId="502"/>
    <cellStyle name="40% - Accent1 8" xfId="506"/>
    <cellStyle name="40% - Accent1 9" xfId="510"/>
    <cellStyle name="40% - Accent2" xfId="512"/>
    <cellStyle name="40% - Accent2 2" xfId="514"/>
    <cellStyle name="40% - Accent2 3" xfId="516"/>
    <cellStyle name="40% - Accent2 4" xfId="381"/>
    <cellStyle name="40% - Accent2 5" xfId="518"/>
    <cellStyle name="40% - Accent2 6" xfId="521"/>
    <cellStyle name="40% - Accent2 7" xfId="523"/>
    <cellStyle name="40% - Accent2 8" xfId="527"/>
    <cellStyle name="40% - Accent2 9" xfId="530"/>
    <cellStyle name="40% - Accent3" xfId="481"/>
    <cellStyle name="40% - Accent3 2" xfId="156"/>
    <cellStyle name="40% - Accent3 3" xfId="160"/>
    <cellStyle name="40% - Accent3 4" xfId="166"/>
    <cellStyle name="40% - Accent3 5" xfId="170"/>
    <cellStyle name="40% - Accent3 6" xfId="532"/>
    <cellStyle name="40% - Accent3 7" xfId="534"/>
    <cellStyle name="40% - Accent3 8" xfId="536"/>
    <cellStyle name="40% - Accent3 9" xfId="539"/>
    <cellStyle name="40% - Accent4" xfId="542"/>
    <cellStyle name="40% - Accent4 2" xfId="188"/>
    <cellStyle name="40% - Accent4 3" xfId="191"/>
    <cellStyle name="40% - Accent4 4" xfId="196"/>
    <cellStyle name="40% - Accent4 5" xfId="199"/>
    <cellStyle name="40% - Accent4 6" xfId="545"/>
    <cellStyle name="40% - Accent4 7" xfId="548"/>
    <cellStyle name="40% - Accent4 8" xfId="552"/>
    <cellStyle name="40% - Accent4 9" xfId="555"/>
    <cellStyle name="40% - Accent5" xfId="558"/>
    <cellStyle name="40% - Accent5 2" xfId="219"/>
    <cellStyle name="40% - Accent5 3" xfId="223"/>
    <cellStyle name="40% - Accent5 4" xfId="228"/>
    <cellStyle name="40% - Accent5 5" xfId="235"/>
    <cellStyle name="40% - Accent5 6" xfId="121"/>
    <cellStyle name="40% - Accent5 7" xfId="23"/>
    <cellStyle name="40% - Accent5 8" xfId="559"/>
    <cellStyle name="40% - Accent5 9" xfId="560"/>
    <cellStyle name="40% - Accent6" xfId="563"/>
    <cellStyle name="40% - Accent6 2" xfId="254"/>
    <cellStyle name="40% - Accent6 3" xfId="259"/>
    <cellStyle name="40% - Accent6 4" xfId="265"/>
    <cellStyle name="40% - Accent6 5" xfId="270"/>
    <cellStyle name="40% - Accent6 6" xfId="566"/>
    <cellStyle name="40% - Accent6 7" xfId="568"/>
    <cellStyle name="40% - Accent6 8" xfId="569"/>
    <cellStyle name="40% - Accent6 9" xfId="570"/>
    <cellStyle name="40% - 强调文字颜色 1 10" xfId="362"/>
    <cellStyle name="40% - 强调文字颜色 1 2" xfId="571"/>
    <cellStyle name="40% - 强调文字颜色 1 3" xfId="422"/>
    <cellStyle name="40% - 强调文字颜色 1 3 2" xfId="574"/>
    <cellStyle name="40% - 强调文字颜色 1 3 3" xfId="578"/>
    <cellStyle name="40% - 强调文字颜色 1 3 4" xfId="582"/>
    <cellStyle name="40% - 强调文字颜色 1 3 5" xfId="12"/>
    <cellStyle name="40% - 强调文字颜色 1 3 6" xfId="585"/>
    <cellStyle name="40% - 强调文字颜色 1 3 7" xfId="588"/>
    <cellStyle name="40% - 强调文字颜色 1 4" xfId="589"/>
    <cellStyle name="40% - 强调文字颜色 1 4 2" xfId="591"/>
    <cellStyle name="40% - 强调文字颜色 1 5" xfId="592"/>
    <cellStyle name="40% - 强调文字颜色 1 5 2" xfId="593"/>
    <cellStyle name="40% - 强调文字颜色 1 6" xfId="594"/>
    <cellStyle name="40% - 强调文字颜色 1 6 2" xfId="596"/>
    <cellStyle name="40% - 强调文字颜色 1 7" xfId="597"/>
    <cellStyle name="40% - 强调文字颜色 1 7 2" xfId="599"/>
    <cellStyle name="40% - 强调文字颜色 1 8" xfId="595"/>
    <cellStyle name="40% - 强调文字颜色 1 8 2" xfId="49"/>
    <cellStyle name="40% - 强调文字颜色 1 9" xfId="600"/>
    <cellStyle name="40% - 强调文字颜色 1 9 2" xfId="603"/>
    <cellStyle name="40% - 强调文字颜色 2 10" xfId="234"/>
    <cellStyle name="40% - 强调文字颜色 2 2" xfId="604"/>
    <cellStyle name="40% - 强调文字颜色 2 3" xfId="425"/>
    <cellStyle name="40% - 强调文字颜色 2 3 2" xfId="607"/>
    <cellStyle name="40% - 强调文字颜色 2 3 3" xfId="608"/>
    <cellStyle name="40% - 强调文字颜色 2 3 4" xfId="609"/>
    <cellStyle name="40% - 强调文字颜色 2 3 5" xfId="611"/>
    <cellStyle name="40% - 强调文字颜色 2 3 6" xfId="131"/>
    <cellStyle name="40% - 强调文字颜色 2 3 7" xfId="330"/>
    <cellStyle name="40% - 强调文字颜色 2 4" xfId="382"/>
    <cellStyle name="40% - 强调文字颜色 2 4 2" xfId="118"/>
    <cellStyle name="40% - 强调文字颜色 2 5" xfId="612"/>
    <cellStyle name="40% - 强调文字颜色 2 5 2" xfId="613"/>
    <cellStyle name="40% - 强调文字颜色 2 6" xfId="614"/>
    <cellStyle name="40% - 强调文字颜色 2 6 2" xfId="615"/>
    <cellStyle name="40% - 强调文字颜色 2 7" xfId="617"/>
    <cellStyle name="40% - 强调文字颜色 2 7 2" xfId="621"/>
    <cellStyle name="40% - 强调文字颜色 2 8" xfId="598"/>
    <cellStyle name="40% - 强调文字颜色 2 8 2" xfId="625"/>
    <cellStyle name="40% - 强调文字颜色 2 9" xfId="627"/>
    <cellStyle name="40% - 强调文字颜色 2 9 2" xfId="631"/>
    <cellStyle name="40% - 强调文字颜色 3 10" xfId="40"/>
    <cellStyle name="40% - 强调文字颜色 3 2" xfId="331"/>
    <cellStyle name="40% - 强调文字颜色 3 3" xfId="335"/>
    <cellStyle name="40% - 强调文字颜色 3 3 2" xfId="635"/>
    <cellStyle name="40% - 强调文字颜色 3 3 3" xfId="58"/>
    <cellStyle name="40% - 强调文字颜色 3 3 4" xfId="638"/>
    <cellStyle name="40% - 强调文字颜色 3 3 5" xfId="641"/>
    <cellStyle name="40% - 强调文字颜色 3 3 6" xfId="644"/>
    <cellStyle name="40% - 强调文字颜色 3 3 7" xfId="361"/>
    <cellStyle name="40% - 强调文字颜色 3 4" xfId="338"/>
    <cellStyle name="40% - 强调文字颜色 3 4 2" xfId="645"/>
    <cellStyle name="40% - 强调文字颜色 3 5" xfId="341"/>
    <cellStyle name="40% - 强调文字颜色 3 5 2" xfId="647"/>
    <cellStyle name="40% - 强调文字颜色 3 6" xfId="344"/>
    <cellStyle name="40% - 强调文字颜色 3 6 2" xfId="146"/>
    <cellStyle name="40% - 强调文字颜色 3 7" xfId="648"/>
    <cellStyle name="40% - 强调文字颜色 3 7 2" xfId="179"/>
    <cellStyle name="40% - 强调文字颜色 3 8" xfId="48"/>
    <cellStyle name="40% - 强调文字颜色 3 8 2" xfId="205"/>
    <cellStyle name="40% - 强调文字颜色 3 9" xfId="34"/>
    <cellStyle name="40% - 强调文字颜色 3 9 2" xfId="242"/>
    <cellStyle name="40% - 强调文字颜色 4 10" xfId="424"/>
    <cellStyle name="40% - 强调文字颜色 4 2" xfId="59"/>
    <cellStyle name="40% - 强调文字颜色 4 3" xfId="649"/>
    <cellStyle name="40% - 强调文字颜色 4 3 2" xfId="84"/>
    <cellStyle name="40% - 强调文字颜色 4 3 3" xfId="89"/>
    <cellStyle name="40% - 强调文字颜色 4 3 4" xfId="18"/>
    <cellStyle name="40% - 强调文字颜色 4 3 5" xfId="93"/>
    <cellStyle name="40% - 强调文字颜色 4 3 6" xfId="96"/>
    <cellStyle name="40% - 强调文字颜色 4 3 7" xfId="99"/>
    <cellStyle name="40% - 强调文字颜色 4 4" xfId="650"/>
    <cellStyle name="40% - 强调文字颜色 4 4 2" xfId="651"/>
    <cellStyle name="40% - 强调文字颜色 4 5" xfId="652"/>
    <cellStyle name="40% - 强调文字颜色 4 5 2" xfId="653"/>
    <cellStyle name="40% - 强调文字颜色 4 6" xfId="654"/>
    <cellStyle name="40% - 强调文字颜色 4 6 2" xfId="655"/>
    <cellStyle name="40% - 强调文字颜色 4 7" xfId="656"/>
    <cellStyle name="40% - 强调文字颜色 4 7 2" xfId="658"/>
    <cellStyle name="40% - 强调文字颜色 4 8" xfId="602"/>
    <cellStyle name="40% - 强调文字颜色 4 8 2" xfId="659"/>
    <cellStyle name="40% - 强调文字颜色 4 9" xfId="660"/>
    <cellStyle name="40% - 强调文字颜色 4 9 2" xfId="661"/>
    <cellStyle name="40% - 强调文字颜色 5 10" xfId="662"/>
    <cellStyle name="40% - 强调文字颜色 5 2" xfId="664"/>
    <cellStyle name="40% - 强调文字颜色 5 3" xfId="665"/>
    <cellStyle name="40% - 强调文字颜色 5 3 2" xfId="667"/>
    <cellStyle name="40% - 强调文字颜色 5 3 3" xfId="668"/>
    <cellStyle name="40% - 强调文字颜色 5 3 4" xfId="669"/>
    <cellStyle name="40% - 强调文字颜色 5 3 5" xfId="670"/>
    <cellStyle name="40% - 强调文字颜色 5 3 6" xfId="671"/>
    <cellStyle name="40% - 强调文字颜色 5 3 7" xfId="408"/>
    <cellStyle name="40% - 强调文字颜色 5 4" xfId="449"/>
    <cellStyle name="40% - 强调文字颜色 5 4 2" xfId="673"/>
    <cellStyle name="40% - 强调文字颜色 5 5" xfId="452"/>
    <cellStyle name="40% - 强调文字颜色 5 5 2" xfId="674"/>
    <cellStyle name="40% - 强调文字颜色 5 6" xfId="459"/>
    <cellStyle name="40% - 强调文字颜色 5 6 2" xfId="675"/>
    <cellStyle name="40% - 强调文字颜色 5 7" xfId="64"/>
    <cellStyle name="40% - 强调文字颜色 5 7 2" xfId="676"/>
    <cellStyle name="40% - 强调文字颜色 5 8" xfId="467"/>
    <cellStyle name="40% - 强调文字颜色 5 8 2" xfId="677"/>
    <cellStyle name="40% - 强调文字颜色 5 9" xfId="470"/>
    <cellStyle name="40% - 强调文字颜色 5 9 2" xfId="678"/>
    <cellStyle name="40% - 强调文字颜色 6 10" xfId="388"/>
    <cellStyle name="40% - 强调文字颜色 6 2" xfId="681"/>
    <cellStyle name="40% - 强调文字颜色 6 3" xfId="683"/>
    <cellStyle name="40% - 强调文字颜色 6 3 2" xfId="684"/>
    <cellStyle name="40% - 强调文字颜色 6 3 3" xfId="685"/>
    <cellStyle name="40% - 强调文字颜色 6 3 4" xfId="686"/>
    <cellStyle name="40% - 强调文字颜色 6 3 5" xfId="687"/>
    <cellStyle name="40% - 强调文字颜色 6 3 6" xfId="688"/>
    <cellStyle name="40% - 强调文字颜色 6 3 7" xfId="432"/>
    <cellStyle name="40% - 强调文字颜色 6 4" xfId="477"/>
    <cellStyle name="40% - 强调文字颜色 6 4 2" xfId="26"/>
    <cellStyle name="40% - 强调文字颜色 6 5" xfId="69"/>
    <cellStyle name="40% - 强调文字颜色 6 5 2" xfId="689"/>
    <cellStyle name="40% - 强调文字颜色 6 6" xfId="692"/>
    <cellStyle name="40% - 强调文字颜色 6 6 2" xfId="51"/>
    <cellStyle name="40% - 强调文字颜色 6 7" xfId="694"/>
    <cellStyle name="40% - 强调文字颜色 6 7 2" xfId="696"/>
    <cellStyle name="40% - 强调文字颜色 6 8" xfId="698"/>
    <cellStyle name="40% - 强调文字颜色 6 8 2" xfId="700"/>
    <cellStyle name="40% - 强调文字颜色 6 9" xfId="703"/>
    <cellStyle name="40% - 强调文字颜色 6 9 2" xfId="705"/>
    <cellStyle name="60% - Accent1" xfId="291"/>
    <cellStyle name="60% - Accent1 2" xfId="443"/>
    <cellStyle name="60% - Accent1 3" xfId="708"/>
    <cellStyle name="60% - Accent1 4" xfId="711"/>
    <cellStyle name="60% - Accent1 5" xfId="713"/>
    <cellStyle name="60% - Accent1 6" xfId="715"/>
    <cellStyle name="60% - Accent1 7" xfId="619"/>
    <cellStyle name="60% - Accent1 8" xfId="717"/>
    <cellStyle name="60% - Accent1 9" xfId="720"/>
    <cellStyle name="60% - Accent2" xfId="297"/>
    <cellStyle name="60% - Accent2 2" xfId="367"/>
    <cellStyle name="60% - Accent2 3" xfId="371"/>
    <cellStyle name="60% - Accent2 4" xfId="9"/>
    <cellStyle name="60% - Accent2 5" xfId="376"/>
    <cellStyle name="60% - Accent2 6" xfId="722"/>
    <cellStyle name="60% - Accent2 7" xfId="623"/>
    <cellStyle name="60% - Accent2 8" xfId="724"/>
    <cellStyle name="60% - Accent2 9" xfId="726"/>
    <cellStyle name="60% - Accent3" xfId="729"/>
    <cellStyle name="60% - Accent3 2" xfId="495"/>
    <cellStyle name="60% - Accent3 3" xfId="499"/>
    <cellStyle name="60% - Accent3 4" xfId="503"/>
    <cellStyle name="60% - Accent3 5" xfId="507"/>
    <cellStyle name="60% - Accent3 6" xfId="730"/>
    <cellStyle name="60% - Accent3 7" xfId="628"/>
    <cellStyle name="60% - Accent3 8" xfId="731"/>
    <cellStyle name="60% - Accent3 9" xfId="733"/>
    <cellStyle name="60% - Accent4" xfId="736"/>
    <cellStyle name="60% - Accent4 2" xfId="519"/>
    <cellStyle name="60% - Accent4 3" xfId="522"/>
    <cellStyle name="60% - Accent4 4" xfId="525"/>
    <cellStyle name="60% - Accent4 5" xfId="529"/>
    <cellStyle name="60% - Accent4 6" xfId="738"/>
    <cellStyle name="60% - Accent4 7" xfId="740"/>
    <cellStyle name="60% - Accent4 8" xfId="742"/>
    <cellStyle name="60% - Accent4 9" xfId="744"/>
    <cellStyle name="60% - Accent5" xfId="746"/>
    <cellStyle name="60% - Accent5 2" xfId="531"/>
    <cellStyle name="60% - Accent5 3" xfId="533"/>
    <cellStyle name="60% - Accent5 4" xfId="535"/>
    <cellStyle name="60% - Accent5 5" xfId="537"/>
    <cellStyle name="60% - Accent5 6" xfId="747"/>
    <cellStyle name="60% - Accent5 7" xfId="748"/>
    <cellStyle name="60% - Accent5 8" xfId="749"/>
    <cellStyle name="60% - Accent5 9" xfId="750"/>
    <cellStyle name="60% - Accent6" xfId="752"/>
    <cellStyle name="60% - Accent6 2" xfId="544"/>
    <cellStyle name="60% - Accent6 3" xfId="547"/>
    <cellStyle name="60% - Accent6 4" xfId="551"/>
    <cellStyle name="60% - Accent6 5" xfId="554"/>
    <cellStyle name="60% - Accent6 6" xfId="754"/>
    <cellStyle name="60% - Accent6 7" xfId="757"/>
    <cellStyle name="60% - Accent6 8" xfId="82"/>
    <cellStyle name="60% - Accent6 9" xfId="88"/>
    <cellStyle name="60% - 强调文字颜色 1 10" xfId="758"/>
    <cellStyle name="60% - 强调文字颜色 1 2" xfId="203"/>
    <cellStyle name="60% - 强调文字颜色 1 3" xfId="209"/>
    <cellStyle name="60% - 强调文字颜色 1 3 2" xfId="392"/>
    <cellStyle name="60% - 强调文字颜色 1 3 3" xfId="759"/>
    <cellStyle name="60% - 强调文字颜色 1 3 4" xfId="760"/>
    <cellStyle name="60% - 强调文字颜色 1 3 5" xfId="17"/>
    <cellStyle name="60% - 强调文字颜色 1 3 6" xfId="761"/>
    <cellStyle name="60% - 强调文字颜色 1 3 7" xfId="428"/>
    <cellStyle name="60% - 强调文字颜色 1 4" xfId="214"/>
    <cellStyle name="60% - 强调文字颜色 1 4 2" xfId="396"/>
    <cellStyle name="60% - 强调文字颜色 1 5" xfId="218"/>
    <cellStyle name="60% - 强调文字颜色 1 5 2" xfId="398"/>
    <cellStyle name="60% - 强调文字颜色 1 6" xfId="222"/>
    <cellStyle name="60% - 强调文字颜色 1 6 2" xfId="400"/>
    <cellStyle name="60% - 强调文字颜色 1 7" xfId="226"/>
    <cellStyle name="60% - 强调文字颜色 1 7 2" xfId="60"/>
    <cellStyle name="60% - 强调文字颜色 1 8" xfId="232"/>
    <cellStyle name="60% - 强调文字颜色 1 8 2" xfId="762"/>
    <cellStyle name="60% - 强调文字颜色 1 9" xfId="120"/>
    <cellStyle name="60% - 强调文字颜色 1 9 2" xfId="763"/>
    <cellStyle name="60% - 强调文字颜色 2 10" xfId="357"/>
    <cellStyle name="60% - 强调文字颜色 2 2" xfId="240"/>
    <cellStyle name="60% - 强调文字颜色 2 3" xfId="28"/>
    <cellStyle name="60% - 强调文字颜色 2 3 2" xfId="416"/>
    <cellStyle name="60% - 强调文字颜色 2 3 3" xfId="766"/>
    <cellStyle name="60% - 强调文字颜色 2 3 4" xfId="768"/>
    <cellStyle name="60% - 强调文字颜色 2 3 5" xfId="37"/>
    <cellStyle name="60% - 强调文字颜色 2 3 6" xfId="771"/>
    <cellStyle name="60% - 强调文字颜色 2 3 7" xfId="575"/>
    <cellStyle name="60% - 强调文字颜色 2 4" xfId="246"/>
    <cellStyle name="60% - 强调文字颜色 2 4 2" xfId="419"/>
    <cellStyle name="60% - 强调文字颜色 2 5" xfId="251"/>
    <cellStyle name="60% - 强调文字颜色 2 5 2" xfId="76"/>
    <cellStyle name="60% - 强调文字颜色 2 6" xfId="772"/>
    <cellStyle name="60% - 强调文字颜色 2 6 2" xfId="773"/>
    <cellStyle name="60% - 强调文字颜色 2 7" xfId="774"/>
    <cellStyle name="60% - 强调文字颜色 2 7 2" xfId="776"/>
    <cellStyle name="60% - 强调文字颜色 2 8" xfId="777"/>
    <cellStyle name="60% - 强调文字颜色 2 8 2" xfId="778"/>
    <cellStyle name="60% - 强调文字颜色 2 9" xfId="779"/>
    <cellStyle name="60% - 强调文字颜色 2 9 2" xfId="780"/>
    <cellStyle name="60% - 强调文字颜色 3 10" xfId="229"/>
    <cellStyle name="60% - 强调文字颜色 3 2" xfId="783"/>
    <cellStyle name="60% - 强调文字颜色 3 3" xfId="785"/>
    <cellStyle name="60% - 强调文字颜色 3 3 2" xfId="786"/>
    <cellStyle name="60% - 强调文字颜色 3 3 3" xfId="787"/>
    <cellStyle name="60% - 强调文字颜色 3 3 4" xfId="788"/>
    <cellStyle name="60% - 强调文字颜色 3 3 5" xfId="789"/>
    <cellStyle name="60% - 强调文字颜色 3 3 6" xfId="790"/>
    <cellStyle name="60% - 强调文字颜色 3 3 7" xfId="606"/>
    <cellStyle name="60% - 强调文字颜色 3 4" xfId="792"/>
    <cellStyle name="60% - 强调文字颜色 3 4 2" xfId="793"/>
    <cellStyle name="60% - 强调文字颜色 3 5" xfId="795"/>
    <cellStyle name="60% - 强调文字颜色 3 5 2" xfId="796"/>
    <cellStyle name="60% - 强调文字颜色 3 6" xfId="797"/>
    <cellStyle name="60% - 强调文字颜色 3 6 2" xfId="799"/>
    <cellStyle name="60% - 强调文字颜色 3 7" xfId="800"/>
    <cellStyle name="60% - 强调文字颜色 3 7 2" xfId="802"/>
    <cellStyle name="60% - 强调文字颜色 3 8" xfId="803"/>
    <cellStyle name="60% - 强调文字颜色 3 8 2" xfId="804"/>
    <cellStyle name="60% - 强调文字颜色 3 9" xfId="805"/>
    <cellStyle name="60% - 强调文字颜色 3 9 2" xfId="807"/>
    <cellStyle name="60% - 强调文字颜色 4 10" xfId="808"/>
    <cellStyle name="60% - 强调文字颜色 4 2" xfId="810"/>
    <cellStyle name="60% - 强调文字颜色 4 3" xfId="812"/>
    <cellStyle name="60% - 强调文字颜色 4 3 2" xfId="815"/>
    <cellStyle name="60% - 强调文字颜色 4 3 3" xfId="818"/>
    <cellStyle name="60% - 强调文字颜色 4 3 4" xfId="822"/>
    <cellStyle name="60% - 强调文字颜色 4 3 5" xfId="824"/>
    <cellStyle name="60% - 强调文字颜色 4 3 6" xfId="826"/>
    <cellStyle name="60% - 强调文字颜色 4 3 7" xfId="634"/>
    <cellStyle name="60% - 强调文字颜色 4 4" xfId="828"/>
    <cellStyle name="60% - 强调文字颜色 4 4 2" xfId="829"/>
    <cellStyle name="60% - 强调文字颜色 4 5" xfId="831"/>
    <cellStyle name="60% - 强调文字颜色 4 5 2" xfId="833"/>
    <cellStyle name="60% - 强调文字颜色 4 6" xfId="835"/>
    <cellStyle name="60% - 强调文字颜色 4 6 2" xfId="836"/>
    <cellStyle name="60% - 强调文字颜色 4 7" xfId="838"/>
    <cellStyle name="60% - 强调文字颜色 4 7 2" xfId="839"/>
    <cellStyle name="60% - 强调文字颜色 4 8" xfId="840"/>
    <cellStyle name="60% - 强调文字颜色 4 8 2" xfId="842"/>
    <cellStyle name="60% - 强调文字颜色 4 9" xfId="844"/>
    <cellStyle name="60% - 强调文字颜色 4 9 2" xfId="846"/>
    <cellStyle name="60% - 强调文字颜色 5 10" xfId="849"/>
    <cellStyle name="60% - 强调文字颜色 5 2" xfId="850"/>
    <cellStyle name="60% - 强调文字颜色 5 3" xfId="851"/>
    <cellStyle name="60% - 强调文字颜色 5 3 2" xfId="852"/>
    <cellStyle name="60% - 强调文字颜色 5 3 3" xfId="853"/>
    <cellStyle name="60% - 强调文字颜色 5 3 4" xfId="854"/>
    <cellStyle name="60% - 强调文字颜色 5 3 5" xfId="855"/>
    <cellStyle name="60% - 强调文字颜色 5 3 6" xfId="856"/>
    <cellStyle name="60% - 强调文字颜色 5 3 7" xfId="83"/>
    <cellStyle name="60% - 强调文字颜色 5 4" xfId="857"/>
    <cellStyle name="60% - 强调文字颜色 5 4 2" xfId="858"/>
    <cellStyle name="60% - 强调文字颜色 5 5" xfId="859"/>
    <cellStyle name="60% - 强调文字颜色 5 5 2" xfId="860"/>
    <cellStyle name="60% - 强调文字颜色 5 6" xfId="861"/>
    <cellStyle name="60% - 强调文字颜色 5 6 2" xfId="862"/>
    <cellStyle name="60% - 强调文字颜色 5 7" xfId="863"/>
    <cellStyle name="60% - 强调文字颜色 5 7 2" xfId="865"/>
    <cellStyle name="60% - 强调文字颜色 5 8" xfId="866"/>
    <cellStyle name="60% - 强调文字颜色 5 8 2" xfId="867"/>
    <cellStyle name="60% - 强调文字颜色 5 9" xfId="868"/>
    <cellStyle name="60% - 强调文字颜色 5 9 2" xfId="870"/>
    <cellStyle name="60% - 强调文字颜色 6 10" xfId="871"/>
    <cellStyle name="60% - 强调文字颜色 6 2" xfId="872"/>
    <cellStyle name="60% - 强调文字颜色 6 3" xfId="873"/>
    <cellStyle name="60% - 强调文字颜色 6 3 2" xfId="876"/>
    <cellStyle name="60% - 强调文字颜色 6 3 3" xfId="877"/>
    <cellStyle name="60% - 强调文字颜色 6 3 4" xfId="878"/>
    <cellStyle name="60% - 强调文字颜色 6 3 5" xfId="879"/>
    <cellStyle name="60% - 强调文字颜色 6 3 6" xfId="880"/>
    <cellStyle name="60% - 强调文字颜色 6 3 7" xfId="666"/>
    <cellStyle name="60% - 强调文字颜色 6 4" xfId="881"/>
    <cellStyle name="60% - 强调文字颜色 6 4 2" xfId="883"/>
    <cellStyle name="60% - 强调文字颜色 6 5" xfId="884"/>
    <cellStyle name="60% - 强调文字颜色 6 5 2" xfId="95"/>
    <cellStyle name="60% - 强调文字颜色 6 6" xfId="885"/>
    <cellStyle name="60% - 强调文字颜色 6 6 2" xfId="886"/>
    <cellStyle name="60% - 强调文字颜色 6 7" xfId="888"/>
    <cellStyle name="60% - 强调文字颜色 6 7 2" xfId="890"/>
    <cellStyle name="60% - 强调文字颜色 6 8" xfId="892"/>
    <cellStyle name="60% - 强调文字颜色 6 8 2" xfId="894"/>
    <cellStyle name="60% - 强调文字颜色 6 9" xfId="896"/>
    <cellStyle name="60% - 强调文字颜色 6 9 2" xfId="899"/>
    <cellStyle name="6mal" xfId="900"/>
    <cellStyle name="Accent1" xfId="902"/>
    <cellStyle name="Accent1 - 20%" xfId="140"/>
    <cellStyle name="Accent1 - 20% 2" xfId="142"/>
    <cellStyle name="Accent1 - 20% 3" xfId="147"/>
    <cellStyle name="Accent1 - 20% 4" xfId="150"/>
    <cellStyle name="Accent1 - 20% 5" xfId="153"/>
    <cellStyle name="Accent1 - 20% 6" xfId="157"/>
    <cellStyle name="Accent1 - 20% 7" xfId="162"/>
    <cellStyle name="Accent1 - 20% 8" xfId="167"/>
    <cellStyle name="Accent1 - 20% 9" xfId="171"/>
    <cellStyle name="Accent1 - 40%" xfId="905"/>
    <cellStyle name="Accent1 - 40% 2" xfId="907"/>
    <cellStyle name="Accent1 - 40% 3" xfId="909"/>
    <cellStyle name="Accent1 - 40% 4" xfId="911"/>
    <cellStyle name="Accent1 - 40% 5" xfId="915"/>
    <cellStyle name="Accent1 - 40% 6" xfId="918"/>
    <cellStyle name="Accent1 - 40% 7" xfId="921"/>
    <cellStyle name="Accent1 - 40% 8" xfId="924"/>
    <cellStyle name="Accent1 - 40% 9" xfId="927"/>
    <cellStyle name="Accent1 - 60%" xfId="929"/>
    <cellStyle name="Accent1 - 60% 2" xfId="930"/>
    <cellStyle name="Accent1 - 60% 3" xfId="931"/>
    <cellStyle name="Accent1 - 60% 4" xfId="932"/>
    <cellStyle name="Accent1 - 60% 5" xfId="933"/>
    <cellStyle name="Accent1 - 60% 6" xfId="935"/>
    <cellStyle name="Accent1 - 60% 7" xfId="936"/>
    <cellStyle name="Accent1 - 60% 8" xfId="937"/>
    <cellStyle name="Accent1 - 60% 9" xfId="938"/>
    <cellStyle name="Accent1 2" xfId="939"/>
    <cellStyle name="Accent1 3" xfId="940"/>
    <cellStyle name="Accent1 4" xfId="941"/>
    <cellStyle name="Accent1 5" xfId="942"/>
    <cellStyle name="Accent1 6" xfId="943"/>
    <cellStyle name="Accent1 7" xfId="944"/>
    <cellStyle name="Accent1 8" xfId="945"/>
    <cellStyle name="Accent1 9" xfId="946"/>
    <cellStyle name="Accent1_公安安全支出补充表5.14" xfId="947"/>
    <cellStyle name="Accent2" xfId="949"/>
    <cellStyle name="Accent2 - 20%" xfId="951"/>
    <cellStyle name="Accent2 - 20% 2" xfId="952"/>
    <cellStyle name="Accent2 - 20% 3" xfId="954"/>
    <cellStyle name="Accent2 - 20% 4" xfId="955"/>
    <cellStyle name="Accent2 - 20% 5" xfId="956"/>
    <cellStyle name="Accent2 - 20% 6" xfId="957"/>
    <cellStyle name="Accent2 - 20% 7" xfId="958"/>
    <cellStyle name="Accent2 - 20% 8" xfId="959"/>
    <cellStyle name="Accent2 - 20% 9" xfId="960"/>
    <cellStyle name="Accent2 - 40%" xfId="15"/>
    <cellStyle name="Accent2 - 40% 2" xfId="963"/>
    <cellStyle name="Accent2 - 40% 3" xfId="966"/>
    <cellStyle name="Accent2 - 40% 4" xfId="968"/>
    <cellStyle name="Accent2 - 40% 5" xfId="970"/>
    <cellStyle name="Accent2 - 40% 6" xfId="973"/>
    <cellStyle name="Accent2 - 40% 7" xfId="974"/>
    <cellStyle name="Accent2 - 40% 8" xfId="975"/>
    <cellStyle name="Accent2 - 40% 9" xfId="976"/>
    <cellStyle name="Accent2 - 60%" xfId="977"/>
    <cellStyle name="Accent2 - 60% 2" xfId="978"/>
    <cellStyle name="Accent2 - 60% 3" xfId="979"/>
    <cellStyle name="Accent2 - 60% 4" xfId="980"/>
    <cellStyle name="Accent2 - 60% 5" xfId="981"/>
    <cellStyle name="Accent2 - 60% 6" xfId="982"/>
    <cellStyle name="Accent2 - 60% 7" xfId="983"/>
    <cellStyle name="Accent2 - 60% 8" xfId="984"/>
    <cellStyle name="Accent2 - 60% 9" xfId="985"/>
    <cellStyle name="Accent2 2" xfId="986"/>
    <cellStyle name="Accent2 3" xfId="987"/>
    <cellStyle name="Accent2 4" xfId="989"/>
    <cellStyle name="Accent2 5" xfId="991"/>
    <cellStyle name="Accent2 6" xfId="993"/>
    <cellStyle name="Accent2 7" xfId="995"/>
    <cellStyle name="Accent2 8" xfId="997"/>
    <cellStyle name="Accent2 9" xfId="999"/>
    <cellStyle name="Accent2_公安安全支出补充表5.14" xfId="1000"/>
    <cellStyle name="Accent3" xfId="1005"/>
    <cellStyle name="Accent3 - 20%" xfId="1007"/>
    <cellStyle name="Accent3 - 20% 2" xfId="1008"/>
    <cellStyle name="Accent3 - 20% 3" xfId="1009"/>
    <cellStyle name="Accent3 - 20% 4" xfId="1010"/>
    <cellStyle name="Accent3 - 20% 5" xfId="1011"/>
    <cellStyle name="Accent3 - 20% 6" xfId="1012"/>
    <cellStyle name="Accent3 - 20% 7" xfId="1013"/>
    <cellStyle name="Accent3 - 20% 8" xfId="1014"/>
    <cellStyle name="Accent3 - 20% 9" xfId="1015"/>
    <cellStyle name="Accent3 - 40%" xfId="1017"/>
    <cellStyle name="Accent3 - 40% 2" xfId="1019"/>
    <cellStyle name="Accent3 - 40% 3" xfId="1021"/>
    <cellStyle name="Accent3 - 40% 4" xfId="1023"/>
    <cellStyle name="Accent3 - 40% 5" xfId="1025"/>
    <cellStyle name="Accent3 - 40% 6" xfId="1027"/>
    <cellStyle name="Accent3 - 40% 7" xfId="1028"/>
    <cellStyle name="Accent3 - 40% 8" xfId="1030"/>
    <cellStyle name="Accent3 - 40% 9" xfId="1031"/>
    <cellStyle name="Accent3 - 60%" xfId="1033"/>
    <cellStyle name="Accent3 - 60% 2" xfId="1036"/>
    <cellStyle name="Accent3 - 60% 3" xfId="1039"/>
    <cellStyle name="Accent3 - 60% 4" xfId="1042"/>
    <cellStyle name="Accent3 - 60% 5" xfId="1044"/>
    <cellStyle name="Accent3 - 60% 6" xfId="1046"/>
    <cellStyle name="Accent3 - 60% 7" xfId="1048"/>
    <cellStyle name="Accent3 - 60% 8" xfId="1051"/>
    <cellStyle name="Accent3 - 60% 9" xfId="1054"/>
    <cellStyle name="Accent3 2" xfId="1056"/>
    <cellStyle name="Accent3 3" xfId="1058"/>
    <cellStyle name="Accent3 4" xfId="1060"/>
    <cellStyle name="Accent3 5" xfId="1062"/>
    <cellStyle name="Accent3 6" xfId="1064"/>
    <cellStyle name="Accent3 7" xfId="1066"/>
    <cellStyle name="Accent3 8" xfId="1068"/>
    <cellStyle name="Accent3 9" xfId="1071"/>
    <cellStyle name="Accent3_公安安全支出补充表5.14" xfId="1074"/>
    <cellStyle name="Accent4" xfId="1077"/>
    <cellStyle name="Accent4 - 20%" xfId="1079"/>
    <cellStyle name="Accent4 - 20% 2" xfId="1080"/>
    <cellStyle name="Accent4 - 20% 3" xfId="801"/>
    <cellStyle name="Accent4 - 20% 4" xfId="1081"/>
    <cellStyle name="Accent4 - 20% 5" xfId="1082"/>
    <cellStyle name="Accent4 - 20% 6" xfId="1083"/>
    <cellStyle name="Accent4 - 20% 7" xfId="1084"/>
    <cellStyle name="Accent4 - 20% 8" xfId="620"/>
    <cellStyle name="Accent4 - 20% 9" xfId="1085"/>
    <cellStyle name="Accent4 - 40%" xfId="1087"/>
    <cellStyle name="Accent4 - 40% 2" xfId="843"/>
    <cellStyle name="Accent4 - 40% 3" xfId="864"/>
    <cellStyle name="Accent4 - 40% 4" xfId="1088"/>
    <cellStyle name="Accent4 - 40% 5" xfId="1089"/>
    <cellStyle name="Accent4 - 40% 6" xfId="1090"/>
    <cellStyle name="Accent4 - 40% 7" xfId="1091"/>
    <cellStyle name="Accent4 - 40% 8" xfId="657"/>
    <cellStyle name="Accent4 - 40% 9" xfId="1092"/>
    <cellStyle name="Accent4 - 60%" xfId="1095"/>
    <cellStyle name="Accent4 - 60% 2" xfId="1096"/>
    <cellStyle name="Accent4 - 60% 3" xfId="1098"/>
    <cellStyle name="Accent4 - 60% 4" xfId="1099"/>
    <cellStyle name="Accent4 - 60% 5" xfId="1101"/>
    <cellStyle name="Accent4 - 60% 6" xfId="1102"/>
    <cellStyle name="Accent4 - 60% 7" xfId="1104"/>
    <cellStyle name="Accent4 - 60% 8" xfId="695"/>
    <cellStyle name="Accent4 - 60% 9" xfId="1105"/>
    <cellStyle name="Accent4 2" xfId="1106"/>
    <cellStyle name="Accent4 3" xfId="1107"/>
    <cellStyle name="Accent4 4" xfId="1108"/>
    <cellStyle name="Accent4 5" xfId="1111"/>
    <cellStyle name="Accent4 6" xfId="1114"/>
    <cellStyle name="Accent4 7" xfId="1117"/>
    <cellStyle name="Accent4 8" xfId="1120"/>
    <cellStyle name="Accent4 9" xfId="1123"/>
    <cellStyle name="Accent4_公安安全支出补充表5.14" xfId="1124"/>
    <cellStyle name="Accent5" xfId="1126"/>
    <cellStyle name="Accent5 - 20%" xfId="1127"/>
    <cellStyle name="Accent5 - 20% 2" xfId="1129"/>
    <cellStyle name="Accent5 - 20% 3" xfId="1130"/>
    <cellStyle name="Accent5 - 20% 4" xfId="1131"/>
    <cellStyle name="Accent5 - 20% 5" xfId="1132"/>
    <cellStyle name="Accent5 - 20% 6" xfId="1133"/>
    <cellStyle name="Accent5 - 20% 7" xfId="1134"/>
    <cellStyle name="Accent5 - 20% 8" xfId="1135"/>
    <cellStyle name="Accent5 - 20% 9" xfId="1136"/>
    <cellStyle name="Accent5 - 40%" xfId="1137"/>
    <cellStyle name="Accent5 - 40% 2" xfId="1139"/>
    <cellStyle name="Accent5 - 40% 3" xfId="1141"/>
    <cellStyle name="Accent5 - 40% 4" xfId="1143"/>
    <cellStyle name="Accent5 - 40% 5" xfId="1145"/>
    <cellStyle name="Accent5 - 40% 6" xfId="290"/>
    <cellStyle name="Accent5 - 40% 7" xfId="296"/>
    <cellStyle name="Accent5 - 40% 8" xfId="728"/>
    <cellStyle name="Accent5 - 40% 9" xfId="735"/>
    <cellStyle name="Accent5 - 60%" xfId="1147"/>
    <cellStyle name="Accent5 - 60% 2" xfId="610"/>
    <cellStyle name="Accent5 - 60% 3" xfId="130"/>
    <cellStyle name="Accent5 - 60% 4" xfId="328"/>
    <cellStyle name="Accent5 - 60% 5" xfId="333"/>
    <cellStyle name="Accent5 - 60% 6" xfId="336"/>
    <cellStyle name="Accent5 - 60% 7" xfId="339"/>
    <cellStyle name="Accent5 - 60% 8" xfId="342"/>
    <cellStyle name="Accent5 - 60% 9" xfId="345"/>
    <cellStyle name="Accent5 2" xfId="1148"/>
    <cellStyle name="Accent5 3" xfId="1149"/>
    <cellStyle name="Accent5 4" xfId="1150"/>
    <cellStyle name="Accent5 5" xfId="1153"/>
    <cellStyle name="Accent5 6" xfId="1156"/>
    <cellStyle name="Accent5 7" xfId="1159"/>
    <cellStyle name="Accent5 8" xfId="1162"/>
    <cellStyle name="Accent5 9" xfId="1165"/>
    <cellStyle name="Accent5_公安安全支出补充表5.14" xfId="1166"/>
    <cellStyle name="Accent6" xfId="1168"/>
    <cellStyle name="Accent6 - 20%" xfId="565"/>
    <cellStyle name="Accent6 - 20% 2" xfId="1169"/>
    <cellStyle name="Accent6 - 20% 3" xfId="1170"/>
    <cellStyle name="Accent6 - 20% 4" xfId="1172"/>
    <cellStyle name="Accent6 - 20% 5" xfId="1173"/>
    <cellStyle name="Accent6 - 20% 6" xfId="1174"/>
    <cellStyle name="Accent6 - 20% 7" xfId="1016"/>
    <cellStyle name="Accent6 - 20% 8" xfId="1176"/>
    <cellStyle name="Accent6 - 20% 9" xfId="1177"/>
    <cellStyle name="Accent6 - 40%" xfId="1178"/>
    <cellStyle name="Accent6 - 40% 2" xfId="1179"/>
    <cellStyle name="Accent6 - 40% 3" xfId="116"/>
    <cellStyle name="Accent6 - 40% 4" xfId="1180"/>
    <cellStyle name="Accent6 - 40% 5" xfId="1181"/>
    <cellStyle name="Accent6 - 40% 6" xfId="1182"/>
    <cellStyle name="Accent6 - 40% 7" xfId="1183"/>
    <cellStyle name="Accent6 - 40% 8" xfId="1184"/>
    <cellStyle name="Accent6 - 40% 9" xfId="1185"/>
    <cellStyle name="Accent6 - 60%" xfId="1186"/>
    <cellStyle name="Accent6 - 60% 2" xfId="1187"/>
    <cellStyle name="Accent6 - 60% 3" xfId="1188"/>
    <cellStyle name="Accent6 - 60% 4" xfId="1189"/>
    <cellStyle name="Accent6 - 60% 5" xfId="1190"/>
    <cellStyle name="Accent6 - 60% 6" xfId="1191"/>
    <cellStyle name="Accent6 - 60% 7" xfId="1193"/>
    <cellStyle name="Accent6 - 60% 8" xfId="1195"/>
    <cellStyle name="Accent6 - 60% 9" xfId="1197"/>
    <cellStyle name="Accent6 2" xfId="1199"/>
    <cellStyle name="Accent6 3" xfId="1201"/>
    <cellStyle name="Accent6 4" xfId="1203"/>
    <cellStyle name="Accent6 5" xfId="1204"/>
    <cellStyle name="Accent6 6" xfId="1206"/>
    <cellStyle name="Accent6 7" xfId="1207"/>
    <cellStyle name="Accent6 8" xfId="1208"/>
    <cellStyle name="Accent6 9" xfId="1209"/>
    <cellStyle name="Accent6_公安安全支出补充表5.14" xfId="1212"/>
    <cellStyle name="args.style" xfId="1213"/>
    <cellStyle name="Bad" xfId="1215"/>
    <cellStyle name="Bad 2" xfId="1218"/>
    <cellStyle name="Bad 3" xfId="1222"/>
    <cellStyle name="Bad 4" xfId="1226"/>
    <cellStyle name="Bad 5" xfId="1230"/>
    <cellStyle name="Bad 6" xfId="1234"/>
    <cellStyle name="Bad 7" xfId="1238"/>
    <cellStyle name="Bad 8" xfId="1240"/>
    <cellStyle name="Bad 9" xfId="1242"/>
    <cellStyle name="Calc Currency (0)" xfId="1244"/>
    <cellStyle name="Calculation" xfId="1246"/>
    <cellStyle name="Calculation 2" xfId="1247"/>
    <cellStyle name="Calculation 3" xfId="1248"/>
    <cellStyle name="Calculation 4" xfId="1249"/>
    <cellStyle name="Calculation 5" xfId="1250"/>
    <cellStyle name="Calculation 6" xfId="1251"/>
    <cellStyle name="Calculation 7" xfId="1252"/>
    <cellStyle name="Calculation 8" xfId="699"/>
    <cellStyle name="Calculation 9" xfId="1253"/>
    <cellStyle name="Check Cell" xfId="1255"/>
    <cellStyle name="Check Cell 2" xfId="1257"/>
    <cellStyle name="Check Cell 3" xfId="1258"/>
    <cellStyle name="Check Cell 4" xfId="1259"/>
    <cellStyle name="Check Cell 5" xfId="1260"/>
    <cellStyle name="Check Cell 6" xfId="1262"/>
    <cellStyle name="Check Cell 7" xfId="1263"/>
    <cellStyle name="Check Cell 8" xfId="1264"/>
    <cellStyle name="Check Cell 9" xfId="1265"/>
    <cellStyle name="ColLevel_0" xfId="1266"/>
    <cellStyle name="Comma [0]" xfId="1269"/>
    <cellStyle name="comma zerodec" xfId="1271"/>
    <cellStyle name="Comma_!!!GO" xfId="1274"/>
    <cellStyle name="Currency [0]" xfId="1275"/>
    <cellStyle name="Currency_!!!GO" xfId="1276"/>
    <cellStyle name="Currency1" xfId="1278"/>
    <cellStyle name="Date" xfId="1279"/>
    <cellStyle name="Dollar (zero dec)" xfId="1280"/>
    <cellStyle name="Explanatory Text" xfId="550"/>
    <cellStyle name="Explanatory Text 2" xfId="1282"/>
    <cellStyle name="Explanatory Text 3" xfId="1285"/>
    <cellStyle name="Explanatory Text 4" xfId="1287"/>
    <cellStyle name="Explanatory Text 5" xfId="1289"/>
    <cellStyle name="Explanatory Text 6" xfId="1290"/>
    <cellStyle name="Explanatory Text 7" xfId="1291"/>
    <cellStyle name="Explanatory Text 8" xfId="1292"/>
    <cellStyle name="Explanatory Text 9" xfId="1293"/>
    <cellStyle name="Fixed" xfId="1295"/>
    <cellStyle name="Good" xfId="1297"/>
    <cellStyle name="Good 2" xfId="1300"/>
    <cellStyle name="Good 3" xfId="1301"/>
    <cellStyle name="Good 4" xfId="1302"/>
    <cellStyle name="Good 5" xfId="1303"/>
    <cellStyle name="Good 6" xfId="901"/>
    <cellStyle name="Good 7" xfId="948"/>
    <cellStyle name="Good 8" xfId="1004"/>
    <cellStyle name="Good 9" xfId="1076"/>
    <cellStyle name="Grey" xfId="1306"/>
    <cellStyle name="Header1" xfId="1307"/>
    <cellStyle name="Header2" xfId="1308"/>
    <cellStyle name="Heading 1" xfId="1311"/>
    <cellStyle name="Heading 1 2" xfId="1313"/>
    <cellStyle name="Heading 1 3" xfId="1314"/>
    <cellStyle name="Heading 1 4" xfId="1315"/>
    <cellStyle name="Heading 1 5" xfId="1316"/>
    <cellStyle name="Heading 1 6" xfId="1318"/>
    <cellStyle name="Heading 1 7" xfId="1319"/>
    <cellStyle name="Heading 1 8" xfId="1320"/>
    <cellStyle name="Heading 1 9" xfId="1322"/>
    <cellStyle name="Heading 2" xfId="1323"/>
    <cellStyle name="Heading 2 2" xfId="1325"/>
    <cellStyle name="Heading 2 3" xfId="1326"/>
    <cellStyle name="Heading 2 4" xfId="1327"/>
    <cellStyle name="Heading 2 5" xfId="1328"/>
    <cellStyle name="Heading 2 6" xfId="1329"/>
    <cellStyle name="Heading 2 7" xfId="1330"/>
    <cellStyle name="Heading 2 8" xfId="1331"/>
    <cellStyle name="Heading 2 9" xfId="1332"/>
    <cellStyle name="Heading 3" xfId="1333"/>
    <cellStyle name="Heading 3 2" xfId="101"/>
    <cellStyle name="Heading 3 3" xfId="1334"/>
    <cellStyle name="Heading 3 4" xfId="1335"/>
    <cellStyle name="Heading 3 5" xfId="1336"/>
    <cellStyle name="Heading 3 6" xfId="1337"/>
    <cellStyle name="Heading 3 7" xfId="1340"/>
    <cellStyle name="Heading 3 8" xfId="1342"/>
    <cellStyle name="Heading 3 9" xfId="1345"/>
    <cellStyle name="Heading 4" xfId="204"/>
    <cellStyle name="Heading 4 2" xfId="1346"/>
    <cellStyle name="Heading 4 3" xfId="1347"/>
    <cellStyle name="Heading 4 4" xfId="1348"/>
    <cellStyle name="Heading 4 5" xfId="1349"/>
    <cellStyle name="Heading 4 6" xfId="1352"/>
    <cellStyle name="Heading 4 7" xfId="1356"/>
    <cellStyle name="Heading 4 8" xfId="1211"/>
    <cellStyle name="Heading 4 9" xfId="1358"/>
    <cellStyle name="HEADING1" xfId="1359"/>
    <cellStyle name="HEADING2" xfId="1361"/>
    <cellStyle name="Input" xfId="1362"/>
    <cellStyle name="Input [yellow]" xfId="1365"/>
    <cellStyle name="Input 2" xfId="1367"/>
    <cellStyle name="Input 3" xfId="1369"/>
    <cellStyle name="Input 4" xfId="1371"/>
    <cellStyle name="Input 5" xfId="1373"/>
    <cellStyle name="Input 6" xfId="387"/>
    <cellStyle name="Input 7" xfId="108"/>
    <cellStyle name="Input 8" xfId="1374"/>
    <cellStyle name="Input 9" xfId="1375"/>
    <cellStyle name="Input Cells" xfId="1376"/>
    <cellStyle name="Linked Cell" xfId="1378"/>
    <cellStyle name="Linked Cell 2" xfId="1380"/>
    <cellStyle name="Linked Cell 3" xfId="1382"/>
    <cellStyle name="Linked Cell 4" xfId="1384"/>
    <cellStyle name="Linked Cell 5" xfId="1386"/>
    <cellStyle name="Linked Cell 6" xfId="1387"/>
    <cellStyle name="Linked Cell 7" xfId="1388"/>
    <cellStyle name="Linked Cell 8" xfId="1389"/>
    <cellStyle name="Linked Cell 9" xfId="1390"/>
    <cellStyle name="Linked Cells" xfId="1391"/>
    <cellStyle name="Millares [0]_96 Risk" xfId="1392"/>
    <cellStyle name="Millares_96 Risk" xfId="1395"/>
    <cellStyle name="Milliers [0]_!!!GO" xfId="1396"/>
    <cellStyle name="Milliers_!!!GO" xfId="1397"/>
    <cellStyle name="Moneda [0]_96 Risk" xfId="1398"/>
    <cellStyle name="Moneda_96 Risk" xfId="1399"/>
    <cellStyle name="Mon閠aire [0]_!!!GO" xfId="601"/>
    <cellStyle name="Mon閠aire_!!!GO" xfId="1401"/>
    <cellStyle name="Neutral" xfId="1402"/>
    <cellStyle name="Neutral 2" xfId="1403"/>
    <cellStyle name="Neutral 3" xfId="1404"/>
    <cellStyle name="Neutral 4" xfId="1405"/>
    <cellStyle name="Neutral 5" xfId="1406"/>
    <cellStyle name="Neutral 6" xfId="1407"/>
    <cellStyle name="Neutral 7" xfId="1408"/>
    <cellStyle name="Neutral 8" xfId="1409"/>
    <cellStyle name="Neutral 9" xfId="1410"/>
    <cellStyle name="New Times Roman" xfId="1411"/>
    <cellStyle name="no dec" xfId="456"/>
    <cellStyle name="Norma,_laroux_4_营业在建 (2)_E21" xfId="1412"/>
    <cellStyle name="Normal - Style1" xfId="541"/>
    <cellStyle name="Normal_!!!GO" xfId="1414"/>
    <cellStyle name="Normal_3H8" xfId="107"/>
    <cellStyle name="Note" xfId="1416"/>
    <cellStyle name="Note 2" xfId="1419"/>
    <cellStyle name="Note 3" xfId="1421"/>
    <cellStyle name="Note 4" xfId="1423"/>
    <cellStyle name="Note 5" xfId="1425"/>
    <cellStyle name="Note 6" xfId="1427"/>
    <cellStyle name="Note 7" xfId="1428"/>
    <cellStyle name="Note 8" xfId="1429"/>
    <cellStyle name="Note 9" xfId="1430"/>
    <cellStyle name="Output" xfId="1432"/>
    <cellStyle name="Output 2" xfId="1434"/>
    <cellStyle name="Output 3" xfId="1435"/>
    <cellStyle name="Output 4" xfId="1436"/>
    <cellStyle name="Output 5" xfId="1437"/>
    <cellStyle name="Output 6" xfId="1440"/>
    <cellStyle name="Output 7" xfId="1442"/>
    <cellStyle name="Output 8" xfId="1445"/>
    <cellStyle name="Output 9" xfId="1448"/>
    <cellStyle name="per.style" xfId="734"/>
    <cellStyle name="Percent [2]" xfId="1450"/>
    <cellStyle name="Percent_!!!GO" xfId="1451"/>
    <cellStyle name="Pourcentage_pldt" xfId="1418"/>
    <cellStyle name="PSChar" xfId="1452"/>
    <cellStyle name="PSDate" xfId="1455"/>
    <cellStyle name="PSDec" xfId="114"/>
    <cellStyle name="PSHeading" xfId="1456"/>
    <cellStyle name="PSInt" xfId="1458"/>
    <cellStyle name="PSSpacer" xfId="1097"/>
    <cellStyle name="RowLevel_0" xfId="1461"/>
    <cellStyle name="sstot" xfId="1462"/>
    <cellStyle name="Standard_AREAS" xfId="1463"/>
    <cellStyle name="t" xfId="1466"/>
    <cellStyle name="t_HVAC Equipment (3)" xfId="1468"/>
    <cellStyle name="Title" xfId="1470"/>
    <cellStyle name="Title 2" xfId="1471"/>
    <cellStyle name="Title 3" xfId="1473"/>
    <cellStyle name="Title 4" xfId="1474"/>
    <cellStyle name="Title 5" xfId="1475"/>
    <cellStyle name="Title 6" xfId="1476"/>
    <cellStyle name="Title 7" xfId="1478"/>
    <cellStyle name="Title 8" xfId="1481"/>
    <cellStyle name="Title 9" xfId="1485"/>
    <cellStyle name="Total" xfId="1487"/>
    <cellStyle name="Warning Text" xfId="1488"/>
    <cellStyle name="Warning Text 2" xfId="1490"/>
    <cellStyle name="Warning Text 3" xfId="1492"/>
    <cellStyle name="Warning Text 4" xfId="1493"/>
    <cellStyle name="Warning Text 5" xfId="1495"/>
    <cellStyle name="Warning Text 6" xfId="1498"/>
    <cellStyle name="Warning Text 7" xfId="1501"/>
    <cellStyle name="Warning Text 8" xfId="1504"/>
    <cellStyle name="Warning Text 9" xfId="1508"/>
    <cellStyle name="百分比" xfId="24" builtinId="5"/>
    <cellStyle name="百分比 10" xfId="1509"/>
    <cellStyle name="百分比 10 2" xfId="1510"/>
    <cellStyle name="百分比 2" xfId="1511"/>
    <cellStyle name="百分比 2 2" xfId="1512"/>
    <cellStyle name="百分比 2 3" xfId="1513"/>
    <cellStyle name="百分比 2 4" xfId="1514"/>
    <cellStyle name="百分比 2 5" xfId="1515"/>
    <cellStyle name="百分比 2 6" xfId="1517"/>
    <cellStyle name="百分比 2 7" xfId="1518"/>
    <cellStyle name="百分比 2 8" xfId="1519"/>
    <cellStyle name="百分比 2 9" xfId="1520"/>
    <cellStyle name="百分比 3" xfId="1521"/>
    <cellStyle name="百分比 3 2" xfId="1522"/>
    <cellStyle name="百分比 3 3" xfId="1523"/>
    <cellStyle name="百分比 3 4" xfId="1524"/>
    <cellStyle name="百分比 3 5" xfId="1525"/>
    <cellStyle name="百分比 3 6" xfId="1526"/>
    <cellStyle name="百分比 3 7" xfId="1527"/>
    <cellStyle name="百分比 3 8" xfId="1528"/>
    <cellStyle name="百分比 3 9" xfId="1530"/>
    <cellStyle name="百分比 4" xfId="1531"/>
    <cellStyle name="百分比 4 2" xfId="1533"/>
    <cellStyle name="百分比 4 3" xfId="1535"/>
    <cellStyle name="百分比 4 4" xfId="1537"/>
    <cellStyle name="百分比 4 5" xfId="1539"/>
    <cellStyle name="百分比 4 6" xfId="1541"/>
    <cellStyle name="百分比 4 7" xfId="1543"/>
    <cellStyle name="百分比 4 8" xfId="1545"/>
    <cellStyle name="百分比 4 9" xfId="1547"/>
    <cellStyle name="百分比 5" xfId="1548"/>
    <cellStyle name="百分比 5 2" xfId="1550"/>
    <cellStyle name="百分比 6" xfId="1551"/>
    <cellStyle name="百分比 6 2" xfId="1553"/>
    <cellStyle name="百分比 7" xfId="1554"/>
    <cellStyle name="百分比 7 2" xfId="1556"/>
    <cellStyle name="百分比 8" xfId="1557"/>
    <cellStyle name="百分比 8 2" xfId="1559"/>
    <cellStyle name="百分比 9" xfId="1560"/>
    <cellStyle name="百分比 9 2" xfId="1563"/>
    <cellStyle name="捠壿 [0.00]_Region Orders (2)" xfId="1094"/>
    <cellStyle name="捠壿_Region Orders (2)" xfId="1564"/>
    <cellStyle name="编号" xfId="1565"/>
    <cellStyle name="标题 1 10" xfId="1566"/>
    <cellStyle name="标题 1 2" xfId="1567"/>
    <cellStyle name="标题 1 3" xfId="624"/>
    <cellStyle name="标题 1 3 2" xfId="1568"/>
    <cellStyle name="标题 1 3 3" xfId="1569"/>
    <cellStyle name="标题 1 3 4" xfId="1570"/>
    <cellStyle name="标题 1 3 5" xfId="1571"/>
    <cellStyle name="标题 1 3 6" xfId="1572"/>
    <cellStyle name="标题 1 3 7" xfId="1573"/>
    <cellStyle name="标题 1 4" xfId="1574"/>
    <cellStyle name="标题 1 4 2" xfId="1575"/>
    <cellStyle name="标题 1 5" xfId="1576"/>
    <cellStyle name="标题 1 5 2" xfId="42"/>
    <cellStyle name="标题 1 6" xfId="1577"/>
    <cellStyle name="标题 1 6 2" xfId="1580"/>
    <cellStyle name="标题 1 7" xfId="1581"/>
    <cellStyle name="标题 1 7 2" xfId="1583"/>
    <cellStyle name="标题 1 8" xfId="352"/>
    <cellStyle name="标题 1 8 2" xfId="1584"/>
    <cellStyle name="标题 1 9" xfId="1586"/>
    <cellStyle name="标题 1 9 2" xfId="1587"/>
    <cellStyle name="标题 10" xfId="1588"/>
    <cellStyle name="标题 10 2" xfId="1078"/>
    <cellStyle name="标题 11" xfId="1590"/>
    <cellStyle name="标题 11 2" xfId="1439"/>
    <cellStyle name="标题 12" xfId="1591"/>
    <cellStyle name="标题 12 2" xfId="1086"/>
    <cellStyle name="标题 13" xfId="1592"/>
    <cellStyle name="标题 2 10" xfId="1593"/>
    <cellStyle name="标题 2 2" xfId="1594"/>
    <cellStyle name="标题 2 3" xfId="630"/>
    <cellStyle name="标题 2 3 2" xfId="1595"/>
    <cellStyle name="标题 2 3 3" xfId="1596"/>
    <cellStyle name="标题 2 3 4" xfId="1597"/>
    <cellStyle name="标题 2 3 5" xfId="1598"/>
    <cellStyle name="标题 2 3 6" xfId="1599"/>
    <cellStyle name="标题 2 3 7" xfId="1600"/>
    <cellStyle name="标题 2 4" xfId="1603"/>
    <cellStyle name="标题 2 4 2" xfId="1604"/>
    <cellStyle name="标题 2 5" xfId="1607"/>
    <cellStyle name="标题 2 5 2" xfId="1608"/>
    <cellStyle name="标题 2 6" xfId="1611"/>
    <cellStyle name="标题 2 6 2" xfId="1612"/>
    <cellStyle name="标题 2 7" xfId="1615"/>
    <cellStyle name="标题 2 7 2" xfId="1618"/>
    <cellStyle name="标题 2 8" xfId="135"/>
    <cellStyle name="标题 2 8 2" xfId="1620"/>
    <cellStyle name="标题 2 9" xfId="1623"/>
    <cellStyle name="标题 2 9 2" xfId="1624"/>
    <cellStyle name="标题 3 10" xfId="1317"/>
    <cellStyle name="标题 3 2" xfId="1625"/>
    <cellStyle name="标题 3 3" xfId="1627"/>
    <cellStyle name="标题 3 3 2" xfId="1629"/>
    <cellStyle name="标题 3 3 3" xfId="1630"/>
    <cellStyle name="标题 3 3 4" xfId="1631"/>
    <cellStyle name="标题 3 3 5" xfId="1632"/>
    <cellStyle name="标题 3 3 6" xfId="1460"/>
    <cellStyle name="标题 3 3 7" xfId="1634"/>
    <cellStyle name="标题 3 4" xfId="1636"/>
    <cellStyle name="标题 3 4 2" xfId="1637"/>
    <cellStyle name="标题 3 5" xfId="1639"/>
    <cellStyle name="标题 3 5 2" xfId="1640"/>
    <cellStyle name="标题 3 6" xfId="1642"/>
    <cellStyle name="标题 3 6 2" xfId="1643"/>
    <cellStyle name="标题 3 7" xfId="1645"/>
    <cellStyle name="标题 3 7 2" xfId="1646"/>
    <cellStyle name="标题 3 8" xfId="1648"/>
    <cellStyle name="标题 3 8 2" xfId="1649"/>
    <cellStyle name="标题 3 9" xfId="1651"/>
    <cellStyle name="标题 3 9 2" xfId="1653"/>
    <cellStyle name="标题 4 10" xfId="1654"/>
    <cellStyle name="标题 4 2" xfId="1656"/>
    <cellStyle name="标题 4 3" xfId="1658"/>
    <cellStyle name="标题 4 3 2" xfId="1660"/>
    <cellStyle name="标题 4 3 3" xfId="1073"/>
    <cellStyle name="标题 4 3 4" xfId="1662"/>
    <cellStyle name="标题 4 3 5" xfId="1664"/>
    <cellStyle name="标题 4 3 6" xfId="1666"/>
    <cellStyle name="标题 4 3 7" xfId="1668"/>
    <cellStyle name="标题 4 4" xfId="1669"/>
    <cellStyle name="标题 4 4 2" xfId="1671"/>
    <cellStyle name="标题 4 5" xfId="1672"/>
    <cellStyle name="标题 4 5 2" xfId="1673"/>
    <cellStyle name="标题 4 6" xfId="1674"/>
    <cellStyle name="标题 4 6 2" xfId="1675"/>
    <cellStyle name="标题 4 7" xfId="1676"/>
    <cellStyle name="标题 4 7 2" xfId="1677"/>
    <cellStyle name="标题 4 8" xfId="1678"/>
    <cellStyle name="标题 4 8 2" xfId="1680"/>
    <cellStyle name="标题 4 9" xfId="1681"/>
    <cellStyle name="标题 4 9 2" xfId="1683"/>
    <cellStyle name="标题 5" xfId="1685"/>
    <cellStyle name="标题 5 2" xfId="1686"/>
    <cellStyle name="标题 5 3" xfId="1687"/>
    <cellStyle name="标题 5 4" xfId="1688"/>
    <cellStyle name="标题 5 5" xfId="1689"/>
    <cellStyle name="标题 5 6" xfId="1366"/>
    <cellStyle name="标题 5 7" xfId="1368"/>
    <cellStyle name="标题 5 8" xfId="1370"/>
    <cellStyle name="标题 5 9" xfId="1372"/>
    <cellStyle name="标题 6" xfId="1690"/>
    <cellStyle name="标题 6 2" xfId="1691"/>
    <cellStyle name="标题 6 3" xfId="1692"/>
    <cellStyle name="标题 6 4" xfId="1693"/>
    <cellStyle name="标题 6 5" xfId="1694"/>
    <cellStyle name="标题 6 6" xfId="1695"/>
    <cellStyle name="标题 6 7" xfId="1696"/>
    <cellStyle name="标题 7" xfId="1697"/>
    <cellStyle name="标题 7 2" xfId="1698"/>
    <cellStyle name="标题 8" xfId="1699"/>
    <cellStyle name="标题 8 2" xfId="1701"/>
    <cellStyle name="标题 9" xfId="1702"/>
    <cellStyle name="标题 9 2" xfId="1705"/>
    <cellStyle name="标题1" xfId="1708"/>
    <cellStyle name="表标题" xfId="1709"/>
    <cellStyle name="表标题 2" xfId="1711"/>
    <cellStyle name="表标题 3" xfId="1712"/>
    <cellStyle name="表标题 4" xfId="1713"/>
    <cellStyle name="表标题 5" xfId="1715"/>
    <cellStyle name="表标题 6" xfId="1717"/>
    <cellStyle name="表标题 7" xfId="1719"/>
    <cellStyle name="表标题 8" xfId="1721"/>
    <cellStyle name="表标题 9" xfId="1723"/>
    <cellStyle name="部门" xfId="1724"/>
    <cellStyle name="差 10" xfId="1725"/>
    <cellStyle name="差 2" xfId="1507"/>
    <cellStyle name="差 3" xfId="1728"/>
    <cellStyle name="差 3 2" xfId="1731"/>
    <cellStyle name="差 3 3" xfId="1733"/>
    <cellStyle name="差 3 4" xfId="1734"/>
    <cellStyle name="差 3 5" xfId="1735"/>
    <cellStyle name="差 3 6" xfId="1736"/>
    <cellStyle name="差 3 7" xfId="1737"/>
    <cellStyle name="差 4" xfId="1740"/>
    <cellStyle name="差 4 2" xfId="1742"/>
    <cellStyle name="差 5" xfId="1745"/>
    <cellStyle name="差 5 2" xfId="1747"/>
    <cellStyle name="差 6" xfId="1749"/>
    <cellStyle name="差 6 2" xfId="1751"/>
    <cellStyle name="差 7" xfId="46"/>
    <cellStyle name="差 7 2" xfId="1752"/>
    <cellStyle name="差 8" xfId="1753"/>
    <cellStyle name="差 8 2" xfId="1754"/>
    <cellStyle name="差 9" xfId="1756"/>
    <cellStyle name="差 9 2" xfId="1758"/>
    <cellStyle name="差_~4190974" xfId="1759"/>
    <cellStyle name="差_~4190974 2" xfId="1760"/>
    <cellStyle name="差_~4190974 3" xfId="1761"/>
    <cellStyle name="差_~4190974 4" xfId="1763"/>
    <cellStyle name="差_~4190974 5" xfId="1764"/>
    <cellStyle name="差_~4190974 6" xfId="1765"/>
    <cellStyle name="差_~4190974 7" xfId="1394"/>
    <cellStyle name="差_~4190974 8" xfId="1767"/>
    <cellStyle name="差_~4190974 9" xfId="79"/>
    <cellStyle name="差_~5676413" xfId="1484"/>
    <cellStyle name="差_~5676413 2" xfId="1768"/>
    <cellStyle name="差_~5676413 3" xfId="1769"/>
    <cellStyle name="差_~5676413 4" xfId="1770"/>
    <cellStyle name="差_~5676413 5" xfId="1465"/>
    <cellStyle name="差_~5676413 6" xfId="1771"/>
    <cellStyle name="差_~5676413 7" xfId="1772"/>
    <cellStyle name="差_~5676413 8" xfId="1773"/>
    <cellStyle name="差_~5676413 9" xfId="1774"/>
    <cellStyle name="差_00省级(打印)" xfId="1776"/>
    <cellStyle name="差_00省级(打印) 2" xfId="1483"/>
    <cellStyle name="差_00省级(打印) 3" xfId="1778"/>
    <cellStyle name="差_00省级(打印) 4" xfId="1273"/>
    <cellStyle name="差_00省级(打印) 5" xfId="1780"/>
    <cellStyle name="差_00省级(打印) 6" xfId="1782"/>
    <cellStyle name="差_00省级(打印) 7" xfId="1784"/>
    <cellStyle name="差_00省级(打印) 8" xfId="1785"/>
    <cellStyle name="差_00省级(打印) 9" xfId="1786"/>
    <cellStyle name="差_00省级(定稿)" xfId="1787"/>
    <cellStyle name="差_00省级(定稿) 2" xfId="1602"/>
    <cellStyle name="差_00省级(定稿) 3" xfId="1606"/>
    <cellStyle name="差_00省级(定稿) 4" xfId="1610"/>
    <cellStyle name="差_00省级(定稿) 5" xfId="1614"/>
    <cellStyle name="差_00省级(定稿) 6" xfId="134"/>
    <cellStyle name="差_00省级(定稿) 7" xfId="1622"/>
    <cellStyle name="差_00省级(定稿) 8" xfId="1789"/>
    <cellStyle name="差_00省级(定稿) 9" xfId="1791"/>
    <cellStyle name="差_03昭通" xfId="1792"/>
    <cellStyle name="差_03昭通 2" xfId="990"/>
    <cellStyle name="差_03昭通 3" xfId="992"/>
    <cellStyle name="差_03昭通 4" xfId="994"/>
    <cellStyle name="差_03昭通 5" xfId="996"/>
    <cellStyle name="差_03昭通 6" xfId="998"/>
    <cellStyle name="差_03昭通 7" xfId="1793"/>
    <cellStyle name="差_03昭通 8" xfId="1794"/>
    <cellStyle name="差_03昭通 9" xfId="889"/>
    <cellStyle name="差_0502通海县" xfId="1795"/>
    <cellStyle name="差_0502通海县 2" xfId="1796"/>
    <cellStyle name="差_0502通海县 3" xfId="1797"/>
    <cellStyle name="差_0502通海县 4" xfId="1798"/>
    <cellStyle name="差_0502通海县 5" xfId="1799"/>
    <cellStyle name="差_0502通海县 6" xfId="1800"/>
    <cellStyle name="差_0502通海县 7" xfId="1801"/>
    <cellStyle name="差_0502通海县 8" xfId="22"/>
    <cellStyle name="差_0502通海县 9" xfId="1802"/>
    <cellStyle name="差_05玉溪" xfId="1804"/>
    <cellStyle name="差_05玉溪 2" xfId="1806"/>
    <cellStyle name="差_05玉溪 3" xfId="1807"/>
    <cellStyle name="差_05玉溪 4" xfId="1808"/>
    <cellStyle name="差_05玉溪 5" xfId="1809"/>
    <cellStyle name="差_05玉溪 6" xfId="1810"/>
    <cellStyle name="差_05玉溪 7" xfId="1812"/>
    <cellStyle name="差_05玉溪 8" xfId="1814"/>
    <cellStyle name="差_05玉溪 9" xfId="1816"/>
    <cellStyle name="差_0605石屏县" xfId="1817"/>
    <cellStyle name="差_0605石屏县 2" xfId="1818"/>
    <cellStyle name="差_0605石屏县 3" xfId="1820"/>
    <cellStyle name="差_0605石屏县 4" xfId="1821"/>
    <cellStyle name="差_0605石屏县 5" xfId="1822"/>
    <cellStyle name="差_0605石屏县 6" xfId="1823"/>
    <cellStyle name="差_0605石屏县 7" xfId="1824"/>
    <cellStyle name="差_0605石屏县 8" xfId="1825"/>
    <cellStyle name="差_0605石屏县 9" xfId="1827"/>
    <cellStyle name="差_1003牟定县" xfId="442"/>
    <cellStyle name="差_1003牟定县 2" xfId="248"/>
    <cellStyle name="差_1003牟定县 3" xfId="255"/>
    <cellStyle name="差_1003牟定县 4" xfId="260"/>
    <cellStyle name="差_1003牟定县 5" xfId="266"/>
    <cellStyle name="差_1003牟定县 6" xfId="272"/>
    <cellStyle name="差_1003牟定县 7" xfId="1828"/>
    <cellStyle name="差_1003牟定县 8" xfId="1829"/>
    <cellStyle name="差_1003牟定县 9" xfId="1830"/>
    <cellStyle name="差_1110洱源县" xfId="1633"/>
    <cellStyle name="差_1110洱源县 2" xfId="887"/>
    <cellStyle name="差_1110洱源县 3" xfId="891"/>
    <cellStyle name="差_1110洱源县 4" xfId="895"/>
    <cellStyle name="差_1110洱源县 5" xfId="869"/>
    <cellStyle name="差_1110洱源县 6" xfId="1831"/>
    <cellStyle name="差_1110洱源县 7" xfId="1832"/>
    <cellStyle name="差_1110洱源县 8" xfId="1833"/>
    <cellStyle name="差_1110洱源县 9" xfId="1834"/>
    <cellStyle name="差_11大理" xfId="1835"/>
    <cellStyle name="差_11大理 2" xfId="1838"/>
    <cellStyle name="差_11大理 3" xfId="1840"/>
    <cellStyle name="差_11大理 4" xfId="1842"/>
    <cellStyle name="差_11大理 5" xfId="1844"/>
    <cellStyle name="差_11大理 6" xfId="782"/>
    <cellStyle name="差_11大理 7" xfId="784"/>
    <cellStyle name="差_11大理 8" xfId="791"/>
    <cellStyle name="差_11大理 9" xfId="794"/>
    <cellStyle name="差_2、土地面积、人口、粮食产量基本情况" xfId="1845"/>
    <cellStyle name="差_2、土地面积、人口、粮食产量基本情况 2" xfId="1847"/>
    <cellStyle name="差_2、土地面积、人口、粮食产量基本情况 3" xfId="1850"/>
    <cellStyle name="差_2、土地面积、人口、粮食产量基本情况 4" xfId="1852"/>
    <cellStyle name="差_2、土地面积、人口、粮食产量基本情况 5" xfId="1854"/>
    <cellStyle name="差_2、土地面积、人口、粮食产量基本情况 6" xfId="1856"/>
    <cellStyle name="差_2、土地面积、人口、粮食产量基本情况 7" xfId="1858"/>
    <cellStyle name="差_2、土地面积、人口、粮食产量基本情况 8" xfId="1861"/>
    <cellStyle name="差_2、土地面积、人口、粮食产量基本情况 9" xfId="1862"/>
    <cellStyle name="差_2006年分析表" xfId="1755"/>
    <cellStyle name="差_2006年基础数据" xfId="904"/>
    <cellStyle name="差_2006年基础数据 2" xfId="906"/>
    <cellStyle name="差_2006年基础数据 3" xfId="908"/>
    <cellStyle name="差_2006年基础数据 4" xfId="910"/>
    <cellStyle name="差_2006年基础数据 5" xfId="914"/>
    <cellStyle name="差_2006年基础数据 6" xfId="917"/>
    <cellStyle name="差_2006年基础数据 7" xfId="920"/>
    <cellStyle name="差_2006年基础数据 8" xfId="923"/>
    <cellStyle name="差_2006年基础数据 9" xfId="926"/>
    <cellStyle name="差_2006年全省财力计算表（中央、决算）" xfId="1205"/>
    <cellStyle name="差_2006年全省财力计算表（中央、决算） 2" xfId="1864"/>
    <cellStyle name="差_2006年全省财力计算表（中央、决算） 3" xfId="1865"/>
    <cellStyle name="差_2006年全省财力计算表（中央、决算） 4" xfId="1866"/>
    <cellStyle name="差_2006年全省财力计算表（中央、决算） 5" xfId="1867"/>
    <cellStyle name="差_2006年全省财力计算表（中央、决算） 6" xfId="1868"/>
    <cellStyle name="差_2006年全省财力计算表（中央、决算） 7" xfId="1869"/>
    <cellStyle name="差_2006年全省财力计算表（中央、决算） 8" xfId="1870"/>
    <cellStyle name="差_2006年全省财力计算表（中央、决算） 9" xfId="1871"/>
    <cellStyle name="差_2006年水利统计指标统计表" xfId="1873"/>
    <cellStyle name="差_2006年水利统计指标统计表 2" xfId="1875"/>
    <cellStyle name="差_2006年水利统计指标统计表 3" xfId="1876"/>
    <cellStyle name="差_2006年水利统计指标统计表 4" xfId="1877"/>
    <cellStyle name="差_2006年水利统计指标统计表 5" xfId="1878"/>
    <cellStyle name="差_2006年水利统计指标统计表 6" xfId="590"/>
    <cellStyle name="差_2006年水利统计指标统计表 7" xfId="1879"/>
    <cellStyle name="差_2006年水利统计指标统计表 8" xfId="1880"/>
    <cellStyle name="差_2006年水利统计指标统计表 9" xfId="1881"/>
    <cellStyle name="差_2006年在职人员情况" xfId="1103"/>
    <cellStyle name="差_2006年在职人员情况 2" xfId="581"/>
    <cellStyle name="差_2006年在职人员情况 3" xfId="11"/>
    <cellStyle name="差_2006年在职人员情况 4" xfId="584"/>
    <cellStyle name="差_2006年在职人员情况 5" xfId="587"/>
    <cellStyle name="差_2006年在职人员情况 6" xfId="1883"/>
    <cellStyle name="差_2006年在职人员情况 7" xfId="1884"/>
    <cellStyle name="差_2006年在职人员情况 8" xfId="1885"/>
    <cellStyle name="差_2006年在职人员情况 9" xfId="1886"/>
    <cellStyle name="差_2007年检察院案件数" xfId="1003"/>
    <cellStyle name="差_2007年检察院案件数 2" xfId="1055"/>
    <cellStyle name="差_2007年检察院案件数 3" xfId="1057"/>
    <cellStyle name="差_2007年检察院案件数 4" xfId="1059"/>
    <cellStyle name="差_2007年检察院案件数 5" xfId="1061"/>
    <cellStyle name="差_2007年检察院案件数 6" xfId="1063"/>
    <cellStyle name="差_2007年检察院案件数 7" xfId="1065"/>
    <cellStyle name="差_2007年检察院案件数 8" xfId="1067"/>
    <cellStyle name="差_2007年检察院案件数 9" xfId="1070"/>
    <cellStyle name="差_2007年可用财力" xfId="1887"/>
    <cellStyle name="差_2007年人员分部门统计表" xfId="1888"/>
    <cellStyle name="差_2007年人员分部门统计表 2" xfId="1889"/>
    <cellStyle name="差_2007年人员分部门统计表 3" xfId="882"/>
    <cellStyle name="差_2007年人员分部门统计表 4" xfId="1890"/>
    <cellStyle name="差_2007年人员分部门统计表 5" xfId="1891"/>
    <cellStyle name="差_2007年人员分部门统计表 6" xfId="1892"/>
    <cellStyle name="差_2007年人员分部门统计表 7" xfId="1893"/>
    <cellStyle name="差_2007年人员分部门统计表 8" xfId="672"/>
    <cellStyle name="差_2007年人员分部门统计表 9" xfId="1894"/>
    <cellStyle name="差_2007年政法部门业务指标" xfId="1897"/>
    <cellStyle name="差_2007年政法部门业务指标 2" xfId="1899"/>
    <cellStyle name="差_2007年政法部门业务指标 3" xfId="1901"/>
    <cellStyle name="差_2007年政法部门业务指标 4" xfId="1903"/>
    <cellStyle name="差_2007年政法部门业务指标 5" xfId="1905"/>
    <cellStyle name="差_2007年政法部门业务指标 6" xfId="1906"/>
    <cellStyle name="差_2007年政法部门业务指标 7" xfId="1908"/>
    <cellStyle name="差_2007年政法部门业务指标 8" xfId="1909"/>
    <cellStyle name="差_2007年政法部门业务指标 9" xfId="1324"/>
    <cellStyle name="差_2008年县级公安保障标准落实奖励经费分配测算" xfId="1459"/>
    <cellStyle name="差_2008云南省分县市中小学教职工统计表（教育厅提供）" xfId="271"/>
    <cellStyle name="差_2008云南省分县市中小学教职工统计表（教育厅提供） 2" xfId="1910"/>
    <cellStyle name="差_2008云南省分县市中小学教职工统计表（教育厅提供） 3" xfId="1911"/>
    <cellStyle name="差_2008云南省分县市中小学教职工统计表（教育厅提供） 4" xfId="1913"/>
    <cellStyle name="差_2008云南省分县市中小学教职工统计表（教育厅提供） 5" xfId="1914"/>
    <cellStyle name="差_2008云南省分县市中小学教职工统计表（教育厅提供） 6" xfId="1915"/>
    <cellStyle name="差_2008云南省分县市中小学教职工统计表（教育厅提供） 7" xfId="1198"/>
    <cellStyle name="差_2008云南省分县市中小学教职工统计表（教育厅提供） 8" xfId="1200"/>
    <cellStyle name="差_2008云南省分县市中小学教职工统计表（教育厅提供） 9" xfId="1202"/>
    <cellStyle name="差_2009年一般性转移支付标准工资" xfId="181"/>
    <cellStyle name="差_2009年一般性转移支付标准工资 2" xfId="53"/>
    <cellStyle name="差_2009年一般性转移支付标准工资 3" xfId="493"/>
    <cellStyle name="差_2009年一般性转移支付标准工资 4" xfId="497"/>
    <cellStyle name="差_2009年一般性转移支付标准工资 5" xfId="501"/>
    <cellStyle name="差_2009年一般性转移支付标准工资 6" xfId="505"/>
    <cellStyle name="差_2009年一般性转移支付标准工资 7" xfId="509"/>
    <cellStyle name="差_2009年一般性转移支付标准工资 8" xfId="1305"/>
    <cellStyle name="差_2009年一般性转移支付标准工资 9" xfId="1916"/>
    <cellStyle name="差_2009年一般性转移支付标准工资_~4190974" xfId="1918"/>
    <cellStyle name="差_2009年一般性转移支付标准工资_~4190974 2" xfId="1919"/>
    <cellStyle name="差_2009年一般性转移支付标准工资_~4190974 3" xfId="1920"/>
    <cellStyle name="差_2009年一般性转移支付标准工资_~4190974 4" xfId="1921"/>
    <cellStyle name="差_2009年一般性转移支付标准工资_~4190974 5" xfId="1922"/>
    <cellStyle name="差_2009年一般性转移支付标准工资_~4190974 6" xfId="1923"/>
    <cellStyle name="差_2009年一般性转移支付标准工资_~4190974 7" xfId="1924"/>
    <cellStyle name="差_2009年一般性转移支付标准工资_~4190974 8" xfId="1925"/>
    <cellStyle name="差_2009年一般性转移支付标准工资_~4190974 9" xfId="1926"/>
    <cellStyle name="差_2009年一般性转移支付标准工资_~5676413" xfId="1927"/>
    <cellStyle name="差_2009年一般性转移支付标准工资_~5676413 2" xfId="1929"/>
    <cellStyle name="差_2009年一般性转移支付标准工资_~5676413 3" xfId="1931"/>
    <cellStyle name="差_2009年一般性转移支付标准工资_~5676413 4" xfId="1933"/>
    <cellStyle name="差_2009年一般性转移支付标准工资_~5676413 5" xfId="1935"/>
    <cellStyle name="差_2009年一般性转移支付标准工资_~5676413 6" xfId="1937"/>
    <cellStyle name="差_2009年一般性转移支付标准工资_~5676413 7" xfId="1938"/>
    <cellStyle name="差_2009年一般性转移支付标准工资_~5676413 8" xfId="1939"/>
    <cellStyle name="差_2009年一般性转移支付标准工资_~5676413 9" xfId="1940"/>
    <cellStyle name="差_2009年一般性转移支付标准工资_不用软件计算9.1不考虑经费管理评价xl" xfId="1942"/>
    <cellStyle name="差_2009年一般性转移支付标准工资_不用软件计算9.1不考虑经费管理评价xl 2" xfId="1944"/>
    <cellStyle name="差_2009年一般性转移支付标准工资_不用软件计算9.1不考虑经费管理评价xl 3" xfId="1946"/>
    <cellStyle name="差_2009年一般性转移支付标准工资_不用软件计算9.1不考虑经费管理评价xl 4" xfId="1948"/>
    <cellStyle name="差_2009年一般性转移支付标准工资_不用软件计算9.1不考虑经费管理评价xl 5" xfId="1950"/>
    <cellStyle name="差_2009年一般性转移支付标准工资_不用软件计算9.1不考虑经费管理评价xl 6" xfId="1951"/>
    <cellStyle name="差_2009年一般性转移支付标准工资_不用软件计算9.1不考虑经费管理评价xl 7" xfId="1952"/>
    <cellStyle name="差_2009年一般性转移支付标准工资_不用软件计算9.1不考虑经费管理评价xl 8" xfId="1953"/>
    <cellStyle name="差_2009年一般性转移支付标准工资_不用软件计算9.1不考虑经费管理评价xl 9" xfId="1954"/>
    <cellStyle name="差_2009年一般性转移支付标准工资_地方配套按人均增幅控制8.30xl" xfId="1956"/>
    <cellStyle name="差_2009年一般性转移支付标准工资_地方配套按人均增幅控制8.30xl 2" xfId="1957"/>
    <cellStyle name="差_2009年一般性转移支付标准工资_地方配套按人均增幅控制8.30xl 3" xfId="1959"/>
    <cellStyle name="差_2009年一般性转移支付标准工资_地方配套按人均增幅控制8.30xl 4" xfId="1961"/>
    <cellStyle name="差_2009年一般性转移支付标准工资_地方配套按人均增幅控制8.30xl 5" xfId="1963"/>
    <cellStyle name="差_2009年一般性转移支付标准工资_地方配套按人均增幅控制8.30xl 6" xfId="1965"/>
    <cellStyle name="差_2009年一般性转移支付标准工资_地方配套按人均增幅控制8.30xl 7" xfId="1268"/>
    <cellStyle name="差_2009年一般性转移支付标准工资_地方配套按人均增幅控制8.30xl 8" xfId="1704"/>
    <cellStyle name="差_2009年一般性转移支付标准工资_地方配套按人均增幅控制8.30xl 9" xfId="1967"/>
    <cellStyle name="差_2009年一般性转移支付标准工资_地方配套按人均增幅控制8.30一般预算平均增幅、人均可用财力平均增幅两次控制、社会治安系数调整、案件数调整xl" xfId="1261"/>
    <cellStyle name="差_2009年一般性转移支付标准工资_地方配套按人均增幅控制8.30一般预算平均增幅、人均可用财力平均增幅两次控制、社会治安系数调整、案件数调整xl 2" xfId="1968"/>
    <cellStyle name="差_2009年一般性转移支付标准工资_地方配套按人均增幅控制8.30一般预算平均增幅、人均可用财力平均增幅两次控制、社会治安系数调整、案件数调整xl 3" xfId="1969"/>
    <cellStyle name="差_2009年一般性转移支付标准工资_地方配套按人均增幅控制8.30一般预算平均增幅、人均可用财力平均增幅两次控制、社会治安系数调整、案件数调整xl 4" xfId="1970"/>
    <cellStyle name="差_2009年一般性转移支付标准工资_地方配套按人均增幅控制8.30一般预算平均增幅、人均可用财力平均增幅两次控制、社会治安系数调整、案件数调整xl 5" xfId="1971"/>
    <cellStyle name="差_2009年一般性转移支付标准工资_地方配套按人均增幅控制8.30一般预算平均增幅、人均可用财力平均增幅两次控制、社会治安系数调整、案件数调整xl 6" xfId="1972"/>
    <cellStyle name="差_2009年一般性转移支付标准工资_地方配套按人均增幅控制8.30一般预算平均增幅、人均可用财力平均增幅两次控制、社会治安系数调整、案件数调整xl 7" xfId="1973"/>
    <cellStyle name="差_2009年一般性转移支付标准工资_地方配套按人均增幅控制8.30一般预算平均增幅、人均可用财力平均增幅两次控制、社会治安系数调整、案件数调整xl 8" xfId="1974"/>
    <cellStyle name="差_2009年一般性转移支付标准工资_地方配套按人均增幅控制8.30一般预算平均增幅、人均可用财力平均增幅两次控制、社会治安系数调整、案件数调整xl 9" xfId="1975"/>
    <cellStyle name="差_2009年一般性转移支付标准工资_地方配套按人均增幅控制8.31（调整结案率后）xl" xfId="1029"/>
    <cellStyle name="差_2009年一般性转移支付标准工资_地方配套按人均增幅控制8.31（调整结案率后）xl 2" xfId="1977"/>
    <cellStyle name="差_2009年一般性转移支付标准工资_地方配套按人均增幅控制8.31（调整结案率后）xl 3" xfId="1979"/>
    <cellStyle name="差_2009年一般性转移支付标准工资_地方配套按人均增幅控制8.31（调整结案率后）xl 4" xfId="1981"/>
    <cellStyle name="差_2009年一般性转移支付标准工资_地方配套按人均增幅控制8.31（调整结案率后）xl 5" xfId="1983"/>
    <cellStyle name="差_2009年一般性转移支付标准工资_地方配套按人均增幅控制8.31（调整结案率后）xl 6" xfId="1985"/>
    <cellStyle name="差_2009年一般性转移支付标准工资_地方配套按人均增幅控制8.31（调整结案率后）xl 7" xfId="20"/>
    <cellStyle name="差_2009年一般性转移支付标准工资_地方配套按人均增幅控制8.31（调整结案率后）xl 8" xfId="1987"/>
    <cellStyle name="差_2009年一般性转移支付标准工资_地方配套按人均增幅控制8.31（调整结案率后）xl 9" xfId="1988"/>
    <cellStyle name="差_2009年一般性转移支付标准工资_奖励补助测算5.22测试" xfId="1989"/>
    <cellStyle name="差_2009年一般性转移支付标准工资_奖励补助测算5.22测试 2" xfId="1069"/>
    <cellStyle name="差_2009年一般性转移支付标准工资_奖励补助测算5.22测试 3" xfId="1990"/>
    <cellStyle name="差_2009年一般性转移支付标准工资_奖励补助测算5.22测试 4" xfId="1991"/>
    <cellStyle name="差_2009年一般性转移支付标准工资_奖励补助测算5.22测试 5" xfId="893"/>
    <cellStyle name="差_2009年一般性转移支付标准工资_奖励补助测算5.22测试 6" xfId="1992"/>
    <cellStyle name="差_2009年一般性转移支付标准工资_奖励补助测算5.22测试 7" xfId="1993"/>
    <cellStyle name="差_2009年一般性转移支付标准工资_奖励补助测算5.22测试 8" xfId="1994"/>
    <cellStyle name="差_2009年一般性转移支付标准工资_奖励补助测算5.22测试 9" xfId="1996"/>
    <cellStyle name="差_2009年一般性转移支付标准工资_奖励补助测算5.23新" xfId="2000"/>
    <cellStyle name="差_2009年一般性转移支付标准工资_奖励补助测算5.23新 2" xfId="2002"/>
    <cellStyle name="差_2009年一般性转移支付标准工资_奖励补助测算5.23新 3" xfId="4"/>
    <cellStyle name="差_2009年一般性转移支付标准工资_奖励补助测算5.23新 4" xfId="2004"/>
    <cellStyle name="差_2009年一般性转移支付标准工资_奖励补助测算5.23新 5" xfId="2006"/>
    <cellStyle name="差_2009年一般性转移支付标准工资_奖励补助测算5.23新 6" xfId="2008"/>
    <cellStyle name="差_2009年一般性转移支付标准工资_奖励补助测算5.23新 7" xfId="2010"/>
    <cellStyle name="差_2009年一般性转移支付标准工资_奖励补助测算5.23新 8" xfId="2012"/>
    <cellStyle name="差_2009年一般性转移支付标准工资_奖励补助测算5.23新 9" xfId="2013"/>
    <cellStyle name="差_2009年一般性转移支付标准工资_奖励补助测算5.24冯铸" xfId="2014"/>
    <cellStyle name="差_2009年一般性转移支付标准工资_奖励补助测算5.24冯铸 2" xfId="1192"/>
    <cellStyle name="差_2009年一般性转移支付标准工资_奖励补助测算5.24冯铸 3" xfId="1194"/>
    <cellStyle name="差_2009年一般性转移支付标准工资_奖励补助测算5.24冯铸 4" xfId="1196"/>
    <cellStyle name="差_2009年一般性转移支付标准工资_奖励补助测算5.24冯铸 5" xfId="1415"/>
    <cellStyle name="差_2009年一般性转移支付标准工资_奖励补助测算5.24冯铸 6" xfId="2015"/>
    <cellStyle name="差_2009年一般性转移支付标准工资_奖励补助测算5.24冯铸 7" xfId="2016"/>
    <cellStyle name="差_2009年一般性转移支付标准工资_奖励补助测算5.24冯铸 8" xfId="2017"/>
    <cellStyle name="差_2009年一般性转移支付标准工资_奖励补助测算5.24冯铸 9" xfId="2018"/>
    <cellStyle name="差_2009年一般性转移支付标准工资_奖励补助测算7.23" xfId="2019"/>
    <cellStyle name="差_2009年一般性转移支付标准工资_奖励补助测算7.23 2" xfId="2020"/>
    <cellStyle name="差_2009年一般性转移支付标准工资_奖励补助测算7.23 3" xfId="2021"/>
    <cellStyle name="差_2009年一般性转移支付标准工资_奖励补助测算7.23 4" xfId="2023"/>
    <cellStyle name="差_2009年一般性转移支付标准工资_奖励补助测算7.23 5" xfId="2024"/>
    <cellStyle name="差_2009年一般性转移支付标准工资_奖励补助测算7.23 6" xfId="2026"/>
    <cellStyle name="差_2009年一般性转移支付标准工资_奖励补助测算7.23 7" xfId="2027"/>
    <cellStyle name="差_2009年一般性转移支付标准工资_奖励补助测算7.23 8" xfId="2029"/>
    <cellStyle name="差_2009年一般性转移支付标准工资_奖励补助测算7.23 9" xfId="2030"/>
    <cellStyle name="差_2009年一般性转移支付标准工资_奖励补助测算7.25" xfId="2032"/>
    <cellStyle name="差_2009年一般性转移支付标准工资_奖励补助测算7.25 (version 1) (version 1)" xfId="2033"/>
    <cellStyle name="差_2009年一般性转移支付标准工资_奖励补助测算7.25 (version 1) (version 1) 2" xfId="103"/>
    <cellStyle name="差_2009年一般性转移支付标准工资_奖励补助测算7.25 (version 1) (version 1) 3" xfId="2034"/>
    <cellStyle name="差_2009年一般性转移支付标准工资_奖励补助测算7.25 (version 1) (version 1) 4" xfId="2035"/>
    <cellStyle name="差_2009年一般性转移支付标准工资_奖励补助测算7.25 (version 1) (version 1) 5" xfId="2036"/>
    <cellStyle name="差_2009年一般性转移支付标准工资_奖励补助测算7.25 (version 1) (version 1) 6" xfId="2037"/>
    <cellStyle name="差_2009年一般性转移支付标准工资_奖励补助测算7.25 (version 1) (version 1) 7" xfId="2038"/>
    <cellStyle name="差_2009年一般性转移支付标准工资_奖励补助测算7.25 (version 1) (version 1) 8" xfId="2039"/>
    <cellStyle name="差_2009年一般性转移支付标准工资_奖励补助测算7.25 (version 1) (version 1) 9" xfId="2040"/>
    <cellStyle name="差_2009年一般性转移支付标准工资_奖励补助测算7.25 2" xfId="2041"/>
    <cellStyle name="差_2009年一般性转移支付标准工资_奖励补助测算7.25 3" xfId="2042"/>
    <cellStyle name="差_2009年一般性转移支付标准工资_奖励补助测算7.25 4" xfId="71"/>
    <cellStyle name="差_2009年一般性转移支付标准工资_奖励补助测算7.25 5" xfId="2043"/>
    <cellStyle name="差_2009年一般性转移支付标准工资_奖励补助测算7.25 6" xfId="2045"/>
    <cellStyle name="差_2009年一般性转移支付标准工资_奖励补助测算7.25 7" xfId="2046"/>
    <cellStyle name="差_2009年一般性转移支付标准工资_奖励补助测算7.25 8" xfId="2047"/>
    <cellStyle name="差_2009年一般性转移支付标准工资_奖励补助测算7.25 9" xfId="2048"/>
    <cellStyle name="差_530623_2006年县级财政报表附表" xfId="2050"/>
    <cellStyle name="差_530623_2006年县级财政报表附表 2" xfId="455"/>
    <cellStyle name="差_530623_2006年县级财政报表附表 3" xfId="461"/>
    <cellStyle name="差_530623_2006年县级财政报表附表 4" xfId="66"/>
    <cellStyle name="差_530623_2006年县级财政报表附表 5" xfId="464"/>
    <cellStyle name="差_530623_2006年县级财政报表附表 6" xfId="474"/>
    <cellStyle name="差_530623_2006年县级财政报表附表 7" xfId="2054"/>
    <cellStyle name="差_530623_2006年县级财政报表附表 8" xfId="2057"/>
    <cellStyle name="差_530623_2006年县级财政报表附表 9" xfId="1579"/>
    <cellStyle name="差_530629_2006年县级财政报表附表" xfId="2058"/>
    <cellStyle name="差_530629_2006年县级财政报表附表 2" xfId="2059"/>
    <cellStyle name="差_530629_2006年县级财政报表附表 3" xfId="2060"/>
    <cellStyle name="差_530629_2006年县级财政报表附表 4" xfId="2061"/>
    <cellStyle name="差_530629_2006年县级财政报表附表 5" xfId="2062"/>
    <cellStyle name="差_530629_2006年县级财政报表附表 6" xfId="2063"/>
    <cellStyle name="差_530629_2006年县级财政报表附表 7" xfId="2064"/>
    <cellStyle name="差_530629_2006年县级财政报表附表 8" xfId="1757"/>
    <cellStyle name="差_530629_2006年县级财政报表附表 9" xfId="2065"/>
    <cellStyle name="差_5334_2006年迪庆县级财政报表附表" xfId="2066"/>
    <cellStyle name="差_5334_2006年迪庆县级财政报表附表 2" xfId="2067"/>
    <cellStyle name="差_5334_2006年迪庆县级财政报表附表 3" xfId="2068"/>
    <cellStyle name="差_5334_2006年迪庆县级财政报表附表 4" xfId="2069"/>
    <cellStyle name="差_5334_2006年迪庆县级财政报表附表 5" xfId="2070"/>
    <cellStyle name="差_5334_2006年迪庆县级财政报表附表 6" xfId="2071"/>
    <cellStyle name="差_5334_2006年迪庆县级财政报表附表 7" xfId="2072"/>
    <cellStyle name="差_5334_2006年迪庆县级财政报表附表 8" xfId="2074"/>
    <cellStyle name="差_5334_2006年迪庆县级财政报表附表 9" xfId="2075"/>
    <cellStyle name="差_Book1" xfId="2077"/>
    <cellStyle name="差_Book1 2" xfId="1110"/>
    <cellStyle name="差_Book1 3" xfId="1113"/>
    <cellStyle name="差_Book1 4" xfId="1116"/>
    <cellStyle name="差_Book1 5" xfId="1119"/>
    <cellStyle name="差_Book1 6" xfId="1122"/>
    <cellStyle name="差_Book1 7" xfId="2079"/>
    <cellStyle name="差_Book1 8" xfId="2081"/>
    <cellStyle name="差_Book1 9" xfId="898"/>
    <cellStyle name="差_Book1_1" xfId="1444"/>
    <cellStyle name="差_Book1_1 2" xfId="2083"/>
    <cellStyle name="差_Book1_1 3" xfId="845"/>
    <cellStyle name="差_Book1_1 4" xfId="2084"/>
    <cellStyle name="差_Book1_1 5" xfId="2085"/>
    <cellStyle name="差_Book1_1 6" xfId="1400"/>
    <cellStyle name="差_Book1_1 7" xfId="2086"/>
    <cellStyle name="差_Book1_1 8" xfId="241"/>
    <cellStyle name="差_Book1_1 9" xfId="32"/>
    <cellStyle name="差_Book2" xfId="70"/>
    <cellStyle name="差_Book2 2" xfId="1152"/>
    <cellStyle name="差_Book2 3" xfId="1155"/>
    <cellStyle name="差_Book2 4" xfId="1158"/>
    <cellStyle name="差_Book2 5" xfId="1161"/>
    <cellStyle name="差_Book2 6" xfId="1164"/>
    <cellStyle name="差_Book2 7" xfId="2088"/>
    <cellStyle name="差_Book2 8" xfId="2090"/>
    <cellStyle name="差_Book2 9" xfId="2092"/>
    <cellStyle name="差_M01-2(州市补助收入)" xfId="988"/>
    <cellStyle name="差_M01-2(州市补助收入) 2" xfId="1826"/>
    <cellStyle name="差_M01-2(州市补助收入) 3" xfId="2093"/>
    <cellStyle name="差_M01-2(州市补助收入) 4" xfId="2094"/>
    <cellStyle name="差_M01-2(州市补助收入) 5" xfId="1018"/>
    <cellStyle name="差_M01-2(州市补助收入) 6" xfId="1020"/>
    <cellStyle name="差_M01-2(州市补助收入) 7" xfId="1022"/>
    <cellStyle name="差_M01-2(州市补助收入) 8" xfId="1024"/>
    <cellStyle name="差_M01-2(州市补助收入) 9" xfId="1026"/>
    <cellStyle name="差_M03" xfId="211"/>
    <cellStyle name="差_M03 2" xfId="394"/>
    <cellStyle name="差_M03 3" xfId="2096"/>
    <cellStyle name="差_M03 4" xfId="2098"/>
    <cellStyle name="差_M03 5" xfId="1837"/>
    <cellStyle name="差_M03 6" xfId="1839"/>
    <cellStyle name="差_M03 7" xfId="1841"/>
    <cellStyle name="差_M03 8" xfId="1843"/>
    <cellStyle name="差_M03 9" xfId="781"/>
    <cellStyle name="差_不用软件计算9.1不考虑经费管理评价xl" xfId="2099"/>
    <cellStyle name="差_不用软件计算9.1不考虑经费管理评价xl 2" xfId="1811"/>
    <cellStyle name="差_不用软件计算9.1不考虑经费管理评价xl 3" xfId="1813"/>
    <cellStyle name="差_不用软件计算9.1不考虑经费管理评价xl 4" xfId="1815"/>
    <cellStyle name="差_不用软件计算9.1不考虑经费管理评价xl 5" xfId="1214"/>
    <cellStyle name="差_不用软件计算9.1不考虑经费管理评价xl 6" xfId="2100"/>
    <cellStyle name="差_不用软件计算9.1不考虑经费管理评价xl 7" xfId="2101"/>
    <cellStyle name="差_不用软件计算9.1不考虑经费管理评价xl 8" xfId="2102"/>
    <cellStyle name="差_不用软件计算9.1不考虑经费管理评价xl 9" xfId="2103"/>
    <cellStyle name="差_财政供养人员" xfId="2104"/>
    <cellStyle name="差_财政供养人员 2" xfId="2106"/>
    <cellStyle name="差_财政供养人员 3" xfId="2108"/>
    <cellStyle name="差_财政供养人员 4" xfId="2110"/>
    <cellStyle name="差_财政供养人员 5" xfId="2112"/>
    <cellStyle name="差_财政供养人员 6" xfId="2114"/>
    <cellStyle name="差_财政供养人员 7" xfId="2116"/>
    <cellStyle name="差_财政供养人员 8" xfId="2118"/>
    <cellStyle name="差_财政供养人员 9" xfId="2120"/>
    <cellStyle name="差_财政支出对上级的依赖程度" xfId="2123"/>
    <cellStyle name="差_城建部门" xfId="2124"/>
    <cellStyle name="差_地方配套按人均增幅控制8.30xl" xfId="478"/>
    <cellStyle name="差_地方配套按人均增幅控制8.30xl 2" xfId="27"/>
    <cellStyle name="差_地方配套按人均增幅控制8.30xl 3" xfId="2125"/>
    <cellStyle name="差_地方配套按人均增幅控制8.30xl 4" xfId="2126"/>
    <cellStyle name="差_地方配套按人均增幅控制8.30xl 5" xfId="1682"/>
    <cellStyle name="差_地方配套按人均增幅控制8.30xl 6" xfId="2127"/>
    <cellStyle name="差_地方配套按人均增幅控制8.30xl 7" xfId="2128"/>
    <cellStyle name="差_地方配套按人均增幅控制8.30xl 8" xfId="2129"/>
    <cellStyle name="差_地方配套按人均增幅控制8.30xl 9" xfId="2130"/>
    <cellStyle name="差_地方配套按人均增幅控制8.30一般预算平均增幅、人均可用财力平均增幅两次控制、社会治安系数调整、案件数调整xl" xfId="2082"/>
    <cellStyle name="差_地方配套按人均增幅控制8.30一般预算平均增幅、人均可用财力平均增幅两次控制、社会治安系数调整、案件数调整xl 2" xfId="2131"/>
    <cellStyle name="差_地方配套按人均增幅控制8.30一般预算平均增幅、人均可用财力平均增幅两次控制、社会治安系数调整、案件数调整xl 3" xfId="2132"/>
    <cellStyle name="差_地方配套按人均增幅控制8.30一般预算平均增幅、人均可用财力平均增幅两次控制、社会治安系数调整、案件数调整xl 4" xfId="2133"/>
    <cellStyle name="差_地方配套按人均增幅控制8.30一般预算平均增幅、人均可用财力平均增幅两次控制、社会治安系数调整、案件数调整xl 5" xfId="2135"/>
    <cellStyle name="差_地方配套按人均增幅控制8.30一般预算平均增幅、人均可用财力平均增幅两次控制、社会治安系数调整、案件数调整xl 6" xfId="2137"/>
    <cellStyle name="差_地方配套按人均增幅控制8.30一般预算平均增幅、人均可用财力平均增幅两次控制、社会治安系数调整、案件数调整xl 7" xfId="2139"/>
    <cellStyle name="差_地方配套按人均增幅控制8.30一般预算平均增幅、人均可用财力平均增幅两次控制、社会治安系数调整、案件数调整xl 8" xfId="2141"/>
    <cellStyle name="差_地方配套按人均增幅控制8.30一般预算平均增幅、人均可用财力平均增幅两次控制、社会治安系数调整、案件数调整xl 9" xfId="2143"/>
    <cellStyle name="差_地方配套按人均增幅控制8.31（调整结案率后）xl" xfId="2145"/>
    <cellStyle name="差_地方配套按人均增幅控制8.31（调整结案率后）xl 2" xfId="2146"/>
    <cellStyle name="差_地方配套按人均增幅控制8.31（调整结案率后）xl 3" xfId="2147"/>
    <cellStyle name="差_地方配套按人均增幅控制8.31（调整结案率后）xl 4" xfId="1093"/>
    <cellStyle name="差_地方配套按人均增幅控制8.31（调整结案率后）xl 5" xfId="1245"/>
    <cellStyle name="差_地方配套按人均增幅控制8.31（调整结案率后）xl 6" xfId="2148"/>
    <cellStyle name="差_地方配套按人均增幅控制8.31（调整结案率后）xl 7" xfId="2149"/>
    <cellStyle name="差_地方配套按人均增幅控制8.31（调整结案率后）xl 8" xfId="2150"/>
    <cellStyle name="差_地方配套按人均增幅控制8.31（调整结案率后）xl 9" xfId="2151"/>
    <cellStyle name="差_第五部分(才淼、饶永宏）" xfId="2152"/>
    <cellStyle name="差_第五部分(才淼、饶永宏） 2" xfId="1050"/>
    <cellStyle name="差_第五部分(才淼、饶永宏） 3" xfId="1053"/>
    <cellStyle name="差_第五部分(才淼、饶永宏） 4" xfId="2153"/>
    <cellStyle name="差_第五部分(才淼、饶永宏） 5" xfId="2154"/>
    <cellStyle name="差_第五部分(才淼、饶永宏） 6" xfId="2155"/>
    <cellStyle name="差_第五部分(才淼、饶永宏） 7" xfId="2156"/>
    <cellStyle name="差_第五部分(才淼、饶永宏） 8" xfId="2157"/>
    <cellStyle name="差_第五部分(才淼、饶永宏） 9" xfId="1256"/>
    <cellStyle name="差_第一部分：综合全" xfId="1670"/>
    <cellStyle name="差_高中教师人数（教育厅1.6日提供）" xfId="710"/>
    <cellStyle name="差_高中教师人数（教育厅1.6日提供） 2" xfId="312"/>
    <cellStyle name="差_高中教师人数（教育厅1.6日提供） 3" xfId="316"/>
    <cellStyle name="差_高中教师人数（教育厅1.6日提供） 4" xfId="319"/>
    <cellStyle name="差_高中教师人数（教育厅1.6日提供） 5" xfId="322"/>
    <cellStyle name="差_高中教师人数（教育厅1.6日提供） 6" xfId="325"/>
    <cellStyle name="差_高中教师人数（教育厅1.6日提供） 7" xfId="2159"/>
    <cellStyle name="差_高中教师人数（教育厅1.6日提供） 8" xfId="2160"/>
    <cellStyle name="差_高中教师人数（教育厅1.6日提供） 9" xfId="2161"/>
    <cellStyle name="差_汇总" xfId="2162"/>
    <cellStyle name="差_汇总 2" xfId="2163"/>
    <cellStyle name="差_汇总 3" xfId="2164"/>
    <cellStyle name="差_汇总 4" xfId="438"/>
    <cellStyle name="差_汇总 5" xfId="2165"/>
    <cellStyle name="差_汇总 6" xfId="2166"/>
    <cellStyle name="差_汇总 7" xfId="2167"/>
    <cellStyle name="差_汇总 8" xfId="1730"/>
    <cellStyle name="差_汇总 9" xfId="1732"/>
    <cellStyle name="差_汇总-县级财政报表附表" xfId="520"/>
    <cellStyle name="差_汇总-县级财政报表附表 2" xfId="2168"/>
    <cellStyle name="差_汇总-县级财政报表附表 3" xfId="2169"/>
    <cellStyle name="差_汇总-县级财政报表附表 4" xfId="2171"/>
    <cellStyle name="差_汇总-县级财政报表附表 5" xfId="2172"/>
    <cellStyle name="差_汇总-县级财政报表附表 6" xfId="2173"/>
    <cellStyle name="差_汇总-县级财政报表附表 7" xfId="2174"/>
    <cellStyle name="差_汇总-县级财政报表附表 8" xfId="2175"/>
    <cellStyle name="差_汇总-县级财政报表附表 9" xfId="2176"/>
    <cellStyle name="差_基础数据分析" xfId="2022"/>
    <cellStyle name="差_基础数据分析 2" xfId="2178"/>
    <cellStyle name="差_基础数据分析 3" xfId="2180"/>
    <cellStyle name="差_基础数据分析 4" xfId="2182"/>
    <cellStyle name="差_基础数据分析 5" xfId="2184"/>
    <cellStyle name="差_基础数据分析 6" xfId="2185"/>
    <cellStyle name="差_基础数据分析 7" xfId="2186"/>
    <cellStyle name="差_基础数据分析 8" xfId="2187"/>
    <cellStyle name="差_基础数据分析 9" xfId="2188"/>
    <cellStyle name="差_检验表" xfId="2189"/>
    <cellStyle name="差_检验表（调整后）" xfId="2119"/>
    <cellStyle name="差_奖励补助测算5.22测试" xfId="1284"/>
    <cellStyle name="差_奖励补助测算5.22测试 2" xfId="2190"/>
    <cellStyle name="差_奖励补助测算5.22测试 3" xfId="2191"/>
    <cellStyle name="差_奖励补助测算5.22测试 4" xfId="1896"/>
    <cellStyle name="差_奖励补助测算5.22测试 5" xfId="2192"/>
    <cellStyle name="差_奖励补助测算5.22测试 6" xfId="2193"/>
    <cellStyle name="差_奖励补助测算5.22测试 7" xfId="2194"/>
    <cellStyle name="差_奖励补助测算5.22测试 8" xfId="2195"/>
    <cellStyle name="差_奖励补助测算5.22测试 9" xfId="2196"/>
    <cellStyle name="差_奖励补助测算5.23新" xfId="875"/>
    <cellStyle name="差_奖励补助测算5.23新 2" xfId="707"/>
    <cellStyle name="差_奖励补助测算5.23新 3" xfId="709"/>
    <cellStyle name="差_奖励补助测算5.23新 4" xfId="712"/>
    <cellStyle name="差_奖励补助测算5.23新 5" xfId="714"/>
    <cellStyle name="差_奖励补助测算5.23新 6" xfId="618"/>
    <cellStyle name="差_奖励补助测算5.23新 7" xfId="716"/>
    <cellStyle name="差_奖励补助测算5.23新 8" xfId="719"/>
    <cellStyle name="差_奖励补助测算5.23新 9" xfId="2198"/>
    <cellStyle name="差_奖励补助测算5.24冯铸" xfId="2200"/>
    <cellStyle name="差_奖励补助测算5.24冯铸 2" xfId="1221"/>
    <cellStyle name="差_奖励补助测算5.24冯铸 3" xfId="1225"/>
    <cellStyle name="差_奖励补助测算5.24冯铸 4" xfId="1229"/>
    <cellStyle name="差_奖励补助测算5.24冯铸 5" xfId="1233"/>
    <cellStyle name="差_奖励补助测算5.24冯铸 6" xfId="1237"/>
    <cellStyle name="差_奖励补助测算5.24冯铸 7" xfId="1239"/>
    <cellStyle name="差_奖励补助测算5.24冯铸 8" xfId="1241"/>
    <cellStyle name="差_奖励补助测算5.24冯铸 9" xfId="1006"/>
    <cellStyle name="差_奖励补助测算7.23" xfId="2202"/>
    <cellStyle name="差_奖励补助测算7.23 2" xfId="8"/>
    <cellStyle name="差_奖励补助测算7.23 3" xfId="375"/>
    <cellStyle name="差_奖励补助测算7.23 4" xfId="721"/>
    <cellStyle name="差_奖励补助测算7.23 5" xfId="622"/>
    <cellStyle name="差_奖励补助测算7.23 6" xfId="723"/>
    <cellStyle name="差_奖励补助测算7.23 7" xfId="725"/>
    <cellStyle name="差_奖励补助测算7.23 8" xfId="2203"/>
    <cellStyle name="差_奖励补助测算7.23 9" xfId="2204"/>
    <cellStyle name="差_奖励补助测算7.25" xfId="2206"/>
    <cellStyle name="差_奖励补助测算7.25 (version 1) (version 1)" xfId="2207"/>
    <cellStyle name="差_奖励补助测算7.25 (version 1) (version 1) 2" xfId="1254"/>
    <cellStyle name="差_奖励补助测算7.25 (version 1) (version 1) 3" xfId="2208"/>
    <cellStyle name="差_奖励补助测算7.25 (version 1) (version 1) 4" xfId="2209"/>
    <cellStyle name="差_奖励补助测算7.25 (version 1) (version 1) 5" xfId="2210"/>
    <cellStyle name="差_奖励补助测算7.25 (version 1) (version 1) 6" xfId="2211"/>
    <cellStyle name="差_奖励补助测算7.25 (version 1) (version 1) 7" xfId="2212"/>
    <cellStyle name="差_奖励补助测算7.25 (version 1) (version 1) 8" xfId="2213"/>
    <cellStyle name="差_奖励补助测算7.25 (version 1) (version 1) 9" xfId="2214"/>
    <cellStyle name="差_奖励补助测算7.25 2" xfId="524"/>
    <cellStyle name="差_奖励补助测算7.25 3" xfId="528"/>
    <cellStyle name="差_奖励补助测算7.25 4" xfId="737"/>
    <cellStyle name="差_奖励补助测算7.25 5" xfId="739"/>
    <cellStyle name="差_奖励补助测算7.25 6" xfId="741"/>
    <cellStyle name="差_奖励补助测算7.25 7" xfId="743"/>
    <cellStyle name="差_奖励补助测算7.25 8" xfId="2215"/>
    <cellStyle name="差_奖励补助测算7.25 9" xfId="2216"/>
    <cellStyle name="差_教师绩效工资测算表（离退休按各地上报数测算）2009年1月1日" xfId="1895"/>
    <cellStyle name="差_教育厅提供义务教育及高中教师人数（2009年1月6日）" xfId="2218"/>
    <cellStyle name="差_教育厅提供义务教育及高中教师人数（2009年1月6日） 2" xfId="2219"/>
    <cellStyle name="差_教育厅提供义务教育及高中教师人数（2009年1月6日） 3" xfId="2220"/>
    <cellStyle name="差_教育厅提供义务教育及高中教师人数（2009年1月6日） 4" xfId="2221"/>
    <cellStyle name="差_教育厅提供义务教育及高中教师人数（2009年1月6日） 5" xfId="2222"/>
    <cellStyle name="差_教育厅提供义务教育及高中教师人数（2009年1月6日） 6" xfId="2223"/>
    <cellStyle name="差_教育厅提供义务教育及高中教师人数（2009年1月6日） 7" xfId="2224"/>
    <cellStyle name="差_教育厅提供义务教育及高中教师人数（2009年1月6日） 8" xfId="2225"/>
    <cellStyle name="差_教育厅提供义务教育及高中教师人数（2009年1月6日） 9" xfId="2226"/>
    <cellStyle name="差_历年教师人数" xfId="2228"/>
    <cellStyle name="差_丽江汇总" xfId="2229"/>
    <cellStyle name="差_三季度－表二" xfId="2231"/>
    <cellStyle name="差_三季度－表二 2" xfId="2233"/>
    <cellStyle name="差_三季度－表二 3" xfId="2235"/>
    <cellStyle name="差_三季度－表二 4" xfId="2237"/>
    <cellStyle name="差_三季度－表二 5" xfId="2238"/>
    <cellStyle name="差_三季度－表二 6" xfId="2239"/>
    <cellStyle name="差_三季度－表二 7" xfId="2240"/>
    <cellStyle name="差_三季度－表二 8" xfId="2241"/>
    <cellStyle name="差_三季度－表二 9" xfId="2243"/>
    <cellStyle name="差_卫生部门" xfId="2245"/>
    <cellStyle name="差_卫生部门 2" xfId="2247"/>
    <cellStyle name="差_卫生部门 3" xfId="2249"/>
    <cellStyle name="差_卫生部门 4" xfId="2252"/>
    <cellStyle name="差_卫生部门 5" xfId="962"/>
    <cellStyle name="差_卫生部门 6" xfId="965"/>
    <cellStyle name="差_卫生部门 7" xfId="967"/>
    <cellStyle name="差_卫生部门 8" xfId="969"/>
    <cellStyle name="差_卫生部门 9" xfId="972"/>
    <cellStyle name="差_文体广播部门" xfId="2253"/>
    <cellStyle name="差_下半年禁毒办案经费分配2544.3万元" xfId="616"/>
    <cellStyle name="差_下半年禁吸戒毒经费1000万元" xfId="605"/>
    <cellStyle name="差_下半年禁吸戒毒经费1000万元 2" xfId="1494"/>
    <cellStyle name="差_下半年禁吸戒毒经费1000万元 3" xfId="1497"/>
    <cellStyle name="差_下半年禁吸戒毒经费1000万元 4" xfId="1500"/>
    <cellStyle name="差_下半年禁吸戒毒经费1000万元 5" xfId="1503"/>
    <cellStyle name="差_下半年禁吸戒毒经费1000万元 6" xfId="1506"/>
    <cellStyle name="差_下半年禁吸戒毒经费1000万元 7" xfId="1727"/>
    <cellStyle name="差_下半年禁吸戒毒经费1000万元 8" xfId="1739"/>
    <cellStyle name="差_下半年禁吸戒毒经费1000万元 9" xfId="1744"/>
    <cellStyle name="差_县级公安机关公用经费标准奖励测算方案（定稿）" xfId="2255"/>
    <cellStyle name="差_县级公安机关公用经费标准奖励测算方案（定稿） 2" xfId="2256"/>
    <cellStyle name="差_县级公安机关公用经费标准奖励测算方案（定稿） 3" xfId="2257"/>
    <cellStyle name="差_县级公安机关公用经费标准奖励测算方案（定稿） 4" xfId="2258"/>
    <cellStyle name="差_县级公安机关公用经费标准奖励测算方案（定稿） 5" xfId="2259"/>
    <cellStyle name="差_县级公安机关公用经费标准奖励测算方案（定稿） 6" xfId="2260"/>
    <cellStyle name="差_县级公安机关公用经费标准奖励测算方案（定稿） 7" xfId="1652"/>
    <cellStyle name="差_县级公安机关公用经费标准奖励测算方案（定稿） 8" xfId="2261"/>
    <cellStyle name="差_县级公安机关公用经费标准奖励测算方案（定稿） 9" xfId="2263"/>
    <cellStyle name="差_县级基础数据" xfId="2264"/>
    <cellStyle name="差_业务工作量指标" xfId="302"/>
    <cellStyle name="差_业务工作量指标 2" xfId="450"/>
    <cellStyle name="差_业务工作量指标 3" xfId="454"/>
    <cellStyle name="差_业务工作量指标 4" xfId="460"/>
    <cellStyle name="差_业务工作量指标 5" xfId="65"/>
    <cellStyle name="差_业务工作量指标 6" xfId="466"/>
    <cellStyle name="差_业务工作量指标 7" xfId="473"/>
    <cellStyle name="差_业务工作量指标 8" xfId="2053"/>
    <cellStyle name="差_业务工作量指标 9" xfId="2056"/>
    <cellStyle name="差_义务教育阶段教职工人数（教育厅提供最终）" xfId="1128"/>
    <cellStyle name="差_义务教育阶段教职工人数（教育厅提供最终） 2" xfId="2266"/>
    <cellStyle name="差_义务教育阶段教职工人数（教育厅提供最终） 3" xfId="2269"/>
    <cellStyle name="差_义务教育阶段教职工人数（教育厅提供最终） 4" xfId="1217"/>
    <cellStyle name="差_义务教育阶段教职工人数（教育厅提供最终） 5" xfId="1220"/>
    <cellStyle name="差_义务教育阶段教职工人数（教育厅提供最终） 6" xfId="1224"/>
    <cellStyle name="差_义务教育阶段教职工人数（教育厅提供最终） 7" xfId="1228"/>
    <cellStyle name="差_义务教育阶段教职工人数（教育厅提供最终） 8" xfId="1232"/>
    <cellStyle name="差_义务教育阶段教职工人数（教育厅提供最终） 9" xfId="1236"/>
    <cellStyle name="差_云南农村义务教育统计表" xfId="2271"/>
    <cellStyle name="差_云南农村义务教育统计表 2" xfId="2272"/>
    <cellStyle name="差_云南农村义务教育统计表 3" xfId="2273"/>
    <cellStyle name="差_云南农村义务教育统计表 4" xfId="2274"/>
    <cellStyle name="差_云南农村义务教育统计表 5" xfId="2275"/>
    <cellStyle name="差_云南农村义务教育统计表 6" xfId="1898"/>
    <cellStyle name="差_云南农村义务教育统计表 7" xfId="1900"/>
    <cellStyle name="差_云南农村义务教育统计表 8" xfId="1902"/>
    <cellStyle name="差_云南农村义务教育统计表 9" xfId="1904"/>
    <cellStyle name="差_云南省2008年中小学教师人数统计表" xfId="472"/>
    <cellStyle name="差_云南省2008年中小学教职工情况（教育厅提供20090101加工整理）" xfId="2277"/>
    <cellStyle name="差_云南省2008年中小学教职工情况（教育厅提供20090101加工整理） 2" xfId="770"/>
    <cellStyle name="差_云南省2008年中小学教职工情况（教育厅提供20090101加工整理） 3" xfId="573"/>
    <cellStyle name="差_云南省2008年中小学教职工情况（教育厅提供20090101加工整理） 4" xfId="577"/>
    <cellStyle name="差_云南省2008年中小学教职工情况（教育厅提供20090101加工整理） 5" xfId="580"/>
    <cellStyle name="差_云南省2008年中小学教职工情况（教育厅提供20090101加工整理） 6" xfId="10"/>
    <cellStyle name="差_云南省2008年中小学教职工情况（教育厅提供20090101加工整理） 7" xfId="583"/>
    <cellStyle name="差_云南省2008年中小学教职工情况（教育厅提供20090101加工整理） 8" xfId="586"/>
    <cellStyle name="差_云南省2008年中小学教职工情况（教育厅提供20090101加工整理） 9" xfId="1882"/>
    <cellStyle name="差_云南省2008年转移支付测算——州市本级考核部分及政策性测算" xfId="1819"/>
    <cellStyle name="差_云南省2008年转移支付测算——州市本级考核部分及政策性测算 2" xfId="2278"/>
    <cellStyle name="差_云南省2008年转移支付测算——州市本级考核部分及政策性测算 3" xfId="2279"/>
    <cellStyle name="差_云南省2008年转移支付测算——州市本级考核部分及政策性测算 4" xfId="2280"/>
    <cellStyle name="差_云南省2008年转移支付测算——州市本级考核部分及政策性测算 5" xfId="2281"/>
    <cellStyle name="差_云南省2008年转移支付测算——州市本级考核部分及政策性测算 6" xfId="2282"/>
    <cellStyle name="差_云南省2008年转移支付测算——州市本级考核部分及政策性测算 7" xfId="2283"/>
    <cellStyle name="差_云南省2008年转移支付测算——州市本级考核部分及政策性测算 8" xfId="2284"/>
    <cellStyle name="差_云南省2008年转移支付测算——州市本级考核部分及政策性测算 9" xfId="2285"/>
    <cellStyle name="差_指标四" xfId="2286"/>
    <cellStyle name="差_指标四 2" xfId="2287"/>
    <cellStyle name="差_指标四 3" xfId="2288"/>
    <cellStyle name="差_指标四 4" xfId="2289"/>
    <cellStyle name="差_指标四 5" xfId="2290"/>
    <cellStyle name="差_指标四 6" xfId="2291"/>
    <cellStyle name="差_指标四 7" xfId="2246"/>
    <cellStyle name="差_指标四 8" xfId="2248"/>
    <cellStyle name="差_指标四 9" xfId="2251"/>
    <cellStyle name="差_指标五" xfId="2294"/>
    <cellStyle name="常规" xfId="0" builtinId="0"/>
    <cellStyle name="常规 10" xfId="1296"/>
    <cellStyle name="常规 10 2" xfId="1299"/>
    <cellStyle name="常规 11" xfId="2295"/>
    <cellStyle name="常规 11 2" xfId="2268"/>
    <cellStyle name="常规 12" xfId="2297"/>
    <cellStyle name="常规 12 2" xfId="2025"/>
    <cellStyle name="常规 13" xfId="2298"/>
    <cellStyle name="常规 13 2" xfId="2299"/>
    <cellStyle name="常规 14" xfId="2300"/>
    <cellStyle name="常规 14 2" xfId="2044"/>
    <cellStyle name="常规 15" xfId="814"/>
    <cellStyle name="常规 15 2" xfId="1516"/>
    <cellStyle name="常规 16" xfId="817"/>
    <cellStyle name="常规 17" xfId="821"/>
    <cellStyle name="常规 17 2" xfId="1540"/>
    <cellStyle name="常规 17 3" xfId="1542"/>
    <cellStyle name="常规 17 4" xfId="1544"/>
    <cellStyle name="常规 19 2" xfId="2301"/>
    <cellStyle name="常规 2" xfId="1351"/>
    <cellStyle name="常规 2 10" xfId="2303"/>
    <cellStyle name="常规 2 11" xfId="2305"/>
    <cellStyle name="常规 2 12" xfId="2122"/>
    <cellStyle name="常规 2 13" xfId="2307"/>
    <cellStyle name="常规 2 14" xfId="2309"/>
    <cellStyle name="常规 2 15" xfId="2311"/>
    <cellStyle name="常规 2 16" xfId="2313"/>
    <cellStyle name="常规 2 2" xfId="2314"/>
    <cellStyle name="常规 2 2 10" xfId="2315"/>
    <cellStyle name="常规 2 2 2" xfId="2316"/>
    <cellStyle name="常规 2 2 2 2" xfId="1393"/>
    <cellStyle name="常规 2 2 2 3" xfId="1766"/>
    <cellStyle name="常规 2 2 2 4" xfId="78"/>
    <cellStyle name="常规 2 2 2 5" xfId="62"/>
    <cellStyle name="常规 2 2 2 6" xfId="91"/>
    <cellStyle name="常规 2 2 2 7" xfId="92"/>
    <cellStyle name="常规 2 2 2 8" xfId="94"/>
    <cellStyle name="常规 2 2 2 9" xfId="97"/>
    <cellStyle name="常规 2 2 3" xfId="2317"/>
    <cellStyle name="常规 2 2 4" xfId="2318"/>
    <cellStyle name="常规 2 2 5" xfId="2319"/>
    <cellStyle name="常规 2 2 6" xfId="1532"/>
    <cellStyle name="常规 2 2 7" xfId="1534"/>
    <cellStyle name="常规 2 2 8" xfId="1536"/>
    <cellStyle name="常规 2 2 9" xfId="1538"/>
    <cellStyle name="常规 2 2_Book1" xfId="1619"/>
    <cellStyle name="常规 2 3" xfId="2320"/>
    <cellStyle name="常规 2 3 2" xfId="2321"/>
    <cellStyle name="常规 2 3 3" xfId="2322"/>
    <cellStyle name="常规 2 3 4" xfId="1467"/>
    <cellStyle name="常规 2 3 5" xfId="2323"/>
    <cellStyle name="常规 2 3 6" xfId="1549"/>
    <cellStyle name="常规 2 3 7" xfId="2324"/>
    <cellStyle name="常规 2 3 8" xfId="2325"/>
    <cellStyle name="常规 2 3 9" xfId="2326"/>
    <cellStyle name="常规 2 4" xfId="2327"/>
    <cellStyle name="常规 2 4 2" xfId="2328"/>
    <cellStyle name="常规 2 4 3" xfId="2329"/>
    <cellStyle name="常规 2 4 4" xfId="2330"/>
    <cellStyle name="常规 2 4 5" xfId="2331"/>
    <cellStyle name="常规 2 4 6" xfId="1552"/>
    <cellStyle name="常规 2 4 7" xfId="2332"/>
    <cellStyle name="常规 2 4 8" xfId="2333"/>
    <cellStyle name="常规 2 4 9" xfId="2334"/>
    <cellStyle name="常规 2 5" xfId="2335"/>
    <cellStyle name="常规 2 5 2" xfId="2336"/>
    <cellStyle name="常规 2 5 3" xfId="2337"/>
    <cellStyle name="常规 2 5 4" xfId="2338"/>
    <cellStyle name="常规 2 5 5" xfId="2340"/>
    <cellStyle name="常规 2 5 6" xfId="1555"/>
    <cellStyle name="常规 2 5 7" xfId="2341"/>
    <cellStyle name="常规 2 5 8" xfId="2342"/>
    <cellStyle name="常规 2 5 9" xfId="2343"/>
    <cellStyle name="常规 2 6" xfId="2344"/>
    <cellStyle name="常规 2 6 2" xfId="1955"/>
    <cellStyle name="常规 2 6 3" xfId="2345"/>
    <cellStyle name="常规 2 6 4" xfId="2346"/>
    <cellStyle name="常规 2 6 5" xfId="2347"/>
    <cellStyle name="常规 2 6 6" xfId="1558"/>
    <cellStyle name="常规 2 6 7" xfId="2348"/>
    <cellStyle name="常规 2 6 8" xfId="85"/>
    <cellStyle name="常规 2 6 9" xfId="90"/>
    <cellStyle name="常规 2 7" xfId="1700"/>
    <cellStyle name="常规 2 7 2" xfId="124"/>
    <cellStyle name="常规 2 7 3" xfId="2350"/>
    <cellStyle name="常规 2 7 4" xfId="2353"/>
    <cellStyle name="常规 2 7 5" xfId="2356"/>
    <cellStyle name="常规 2 7 6" xfId="1562"/>
    <cellStyle name="常规 2 7 7" xfId="2358"/>
    <cellStyle name="常规 2 7 8" xfId="2360"/>
    <cellStyle name="常规 2 7 9" xfId="2362"/>
    <cellStyle name="常规 2 8" xfId="2364"/>
    <cellStyle name="常规 2 8 2" xfId="2366"/>
    <cellStyle name="常规 2 8 3" xfId="2368"/>
    <cellStyle name="常规 2 8 4" xfId="2371"/>
    <cellStyle name="常规 2 8 5" xfId="2374"/>
    <cellStyle name="常规 2 8 6" xfId="2376"/>
    <cellStyle name="常规 2 8 7" xfId="2378"/>
    <cellStyle name="常规 2 8 8" xfId="2380"/>
    <cellStyle name="常规 2 8 9" xfId="2382"/>
    <cellStyle name="常规 2 9" xfId="2384"/>
    <cellStyle name="常规 2_Book1" xfId="1710"/>
    <cellStyle name="常规 20" xfId="813"/>
    <cellStyle name="常规 21" xfId="816"/>
    <cellStyle name="常规 22" xfId="820"/>
    <cellStyle name="常规 23" xfId="823"/>
    <cellStyle name="常规 24" xfId="825"/>
    <cellStyle name="常规 25" xfId="633"/>
    <cellStyle name="常规 26" xfId="57"/>
    <cellStyle name="常规 27" xfId="637"/>
    <cellStyle name="常规 28" xfId="640"/>
    <cellStyle name="常规 29" xfId="643"/>
    <cellStyle name="常规 3" xfId="1355"/>
    <cellStyle name="常规 3 10" xfId="2386"/>
    <cellStyle name="常规 3 11" xfId="2388"/>
    <cellStyle name="常规 3 2" xfId="1958"/>
    <cellStyle name="常规 3 2 2" xfId="2389"/>
    <cellStyle name="常规 3 2 3" xfId="950"/>
    <cellStyle name="常规 3 2 4" xfId="2390"/>
    <cellStyle name="常规 3 2 5" xfId="385"/>
    <cellStyle name="常规 3 2 6" xfId="72"/>
    <cellStyle name="常规 3 2 7" xfId="206"/>
    <cellStyle name="常规 3 2 8" xfId="210"/>
    <cellStyle name="常规 3 2 9" xfId="215"/>
    <cellStyle name="常规 3 3" xfId="1960"/>
    <cellStyle name="常规 3 3 2" xfId="2391"/>
    <cellStyle name="常规 3 3 3" xfId="2392"/>
    <cellStyle name="常规 3 3 4" xfId="1469"/>
    <cellStyle name="常规 3 3 5" xfId="405"/>
    <cellStyle name="常规 3 3 6" xfId="237"/>
    <cellStyle name="常规 3 3 7" xfId="243"/>
    <cellStyle name="常规 3 3 8" xfId="29"/>
    <cellStyle name="常规 3 3 9" xfId="247"/>
    <cellStyle name="常规 3 4" xfId="1962"/>
    <cellStyle name="常规 3 5" xfId="1964"/>
    <cellStyle name="常规 3 6" xfId="1267"/>
    <cellStyle name="常规 3 7" xfId="1703"/>
    <cellStyle name="常规 3 8" xfId="1966"/>
    <cellStyle name="常规 3 9" xfId="2393"/>
    <cellStyle name="常规 3_Book1" xfId="1321"/>
    <cellStyle name="常规 30" xfId="632"/>
    <cellStyle name="常规 31" xfId="56"/>
    <cellStyle name="常规 32" xfId="636"/>
    <cellStyle name="常规 33" xfId="639"/>
    <cellStyle name="常规 34" xfId="642"/>
    <cellStyle name="常规 35" xfId="359"/>
    <cellStyle name="常规 36" xfId="365"/>
    <cellStyle name="常规 37" xfId="369"/>
    <cellStyle name="常规 38" xfId="373"/>
    <cellStyle name="常规 39" xfId="6"/>
    <cellStyle name="常规 4" xfId="1210"/>
    <cellStyle name="常规 4 2" xfId="2394"/>
    <cellStyle name="常规 4 3" xfId="2395"/>
    <cellStyle name="常规 4 4" xfId="2396"/>
    <cellStyle name="常规 4 5" xfId="2397"/>
    <cellStyle name="常规 4 6" xfId="2398"/>
    <cellStyle name="常规 4 7" xfId="2399"/>
    <cellStyle name="常规 4 8" xfId="2400"/>
    <cellStyle name="常规 4 9" xfId="2401"/>
    <cellStyle name="常规 40" xfId="358"/>
    <cellStyle name="常规 41" xfId="364"/>
    <cellStyle name="常规 42" xfId="368"/>
    <cellStyle name="常规 43" xfId="372"/>
    <cellStyle name="常规 44" xfId="5"/>
    <cellStyle name="常规 45" xfId="377"/>
    <cellStyle name="常规 5" xfId="1357"/>
    <cellStyle name="常规 5 10" xfId="2403"/>
    <cellStyle name="常规 5 2" xfId="2262"/>
    <cellStyle name="常规 5 2 2" xfId="2404"/>
    <cellStyle name="常规 5 2 3" xfId="2405"/>
    <cellStyle name="常规 5 2 4" xfId="2406"/>
    <cellStyle name="常规 5 2 5" xfId="1417"/>
    <cellStyle name="常规 5 2 6" xfId="1420"/>
    <cellStyle name="常规 5 2 7" xfId="1422"/>
    <cellStyle name="常规 5 2 8" xfId="1424"/>
    <cellStyle name="常规 5 2 9" xfId="1426"/>
    <cellStyle name="常规 5 3" xfId="2407"/>
    <cellStyle name="常规 5 4" xfId="2408"/>
    <cellStyle name="常规 5 5" xfId="1928"/>
    <cellStyle name="常规 5 6" xfId="1930"/>
    <cellStyle name="常规 5 7" xfId="1932"/>
    <cellStyle name="常规 5 8" xfId="1934"/>
    <cellStyle name="常规 5 9" xfId="1936"/>
    <cellStyle name="常规 5_Book1" xfId="2409"/>
    <cellStyle name="常规 6" xfId="2410"/>
    <cellStyle name="常规 6 2" xfId="2412"/>
    <cellStyle name="常规 6 3" xfId="2415"/>
    <cellStyle name="常规 6 4" xfId="2417"/>
    <cellStyle name="常规 6 5" xfId="39"/>
    <cellStyle name="常规 6 6" xfId="2419"/>
    <cellStyle name="常规 6 7" xfId="2420"/>
    <cellStyle name="常规 6 8" xfId="2421"/>
    <cellStyle name="常规 6 9" xfId="1941"/>
    <cellStyle name="常规 7" xfId="2422"/>
    <cellStyle name="常规 7 2" xfId="2423"/>
    <cellStyle name="常规 7 3" xfId="2424"/>
    <cellStyle name="常规 7 4" xfId="2425"/>
    <cellStyle name="常规 7 5" xfId="2426"/>
    <cellStyle name="常规 7 6" xfId="1431"/>
    <cellStyle name="常规 7 7" xfId="2427"/>
    <cellStyle name="常规 7 8" xfId="2428"/>
    <cellStyle name="常规 7 9" xfId="2429"/>
    <cellStyle name="常规 8" xfId="2431"/>
    <cellStyle name="常规 8 2" xfId="2434"/>
    <cellStyle name="常规 8 3" xfId="2437"/>
    <cellStyle name="常规 8 4" xfId="2440"/>
    <cellStyle name="常规 8 5" xfId="2442"/>
    <cellStyle name="常规 8 6" xfId="2443"/>
    <cellStyle name="常规 8 7" xfId="2444"/>
    <cellStyle name="常规 8 8" xfId="1486"/>
    <cellStyle name="常规 8 9" xfId="2445"/>
    <cellStyle name="常规 9" xfId="2447"/>
    <cellStyle name="常规 9 2" xfId="421"/>
    <cellStyle name="常规_2001-2002年报表制度" xfId="417"/>
    <cellStyle name="常规_2010年2月投资月报" xfId="2450"/>
    <cellStyle name="常规_2011年全省各市主要指标排位" xfId="2451"/>
    <cellStyle name="常规_Sheet1" xfId="2452"/>
    <cellStyle name="常规_册子——贸易(2016年9月)" xfId="2242"/>
    <cellStyle name="常规_分市5" xfId="253"/>
    <cellStyle name="常规_农业产值" xfId="2453"/>
    <cellStyle name="常规_农业生产情况" xfId="2454"/>
    <cellStyle name="分级显示行_1_13区汇总" xfId="2455"/>
    <cellStyle name="分级显示列_1_Book1" xfId="1628"/>
    <cellStyle name="归盒啦_95" xfId="1377"/>
    <cellStyle name="好 10" xfId="1350"/>
    <cellStyle name="好 2" xfId="2456"/>
    <cellStyle name="好 3" xfId="2457"/>
    <cellStyle name="好 3 2" xfId="2458"/>
    <cellStyle name="好 3 3" xfId="680"/>
    <cellStyle name="好 3 4" xfId="682"/>
    <cellStyle name="好 3 5" xfId="476"/>
    <cellStyle name="好 3 6" xfId="68"/>
    <cellStyle name="好 3 7" xfId="691"/>
    <cellStyle name="好 4" xfId="2459"/>
    <cellStyle name="好 4 2" xfId="2296"/>
    <cellStyle name="好 5" xfId="2460"/>
    <cellStyle name="好 5 2" xfId="2461"/>
    <cellStyle name="好 6" xfId="2462"/>
    <cellStyle name="好 6 2" xfId="2464"/>
    <cellStyle name="好 7" xfId="2465"/>
    <cellStyle name="好 7 2" xfId="2466"/>
    <cellStyle name="好 8" xfId="2467"/>
    <cellStyle name="好 8 2" xfId="2469"/>
    <cellStyle name="好 9" xfId="2470"/>
    <cellStyle name="好 9 2" xfId="2472"/>
    <cellStyle name="好_~4190974" xfId="2473"/>
    <cellStyle name="好_~4190974 2" xfId="2254"/>
    <cellStyle name="好_~4190974 3" xfId="2474"/>
    <cellStyle name="好_~4190974 4" xfId="2105"/>
    <cellStyle name="好_~4190974 5" xfId="2107"/>
    <cellStyle name="好_~4190974 6" xfId="2109"/>
    <cellStyle name="好_~4190974 7" xfId="2111"/>
    <cellStyle name="好_~4190974 8" xfId="2113"/>
    <cellStyle name="好_~4190974 9" xfId="2115"/>
    <cellStyle name="好_~5676413" xfId="2477"/>
    <cellStyle name="好_~5676413 2" xfId="2"/>
    <cellStyle name="好_~5676413 3" xfId="2479"/>
    <cellStyle name="好_~5676413 4" xfId="2481"/>
    <cellStyle name="好_~5676413 5" xfId="2483"/>
    <cellStyle name="好_~5676413 6" xfId="2485"/>
    <cellStyle name="好_~5676413 7" xfId="1454"/>
    <cellStyle name="好_~5676413 8" xfId="2487"/>
    <cellStyle name="好_~5676413 9" xfId="2489"/>
    <cellStyle name="好_00省级(打印)" xfId="1707"/>
    <cellStyle name="好_00省级(打印) 2" xfId="913"/>
    <cellStyle name="好_00省级(打印) 3" xfId="916"/>
    <cellStyle name="好_00省级(打印) 4" xfId="919"/>
    <cellStyle name="好_00省级(打印) 5" xfId="922"/>
    <cellStyle name="好_00省级(打印) 6" xfId="925"/>
    <cellStyle name="好_00省级(打印) 7" xfId="2490"/>
    <cellStyle name="好_00省级(打印) 8" xfId="2491"/>
    <cellStyle name="好_00省级(打印) 9" xfId="2492"/>
    <cellStyle name="好_00省级(定稿)" xfId="2494"/>
    <cellStyle name="好_00省级(定稿) 2" xfId="2495"/>
    <cellStyle name="好_00省级(定稿) 3" xfId="2496"/>
    <cellStyle name="好_00省级(定稿) 4" xfId="2497"/>
    <cellStyle name="好_00省级(定稿) 5" xfId="2498"/>
    <cellStyle name="好_00省级(定稿) 6" xfId="2365"/>
    <cellStyle name="好_00省级(定稿) 7" xfId="2367"/>
    <cellStyle name="好_00省级(定稿) 8" xfId="2370"/>
    <cellStyle name="好_00省级(定稿) 9" xfId="2373"/>
    <cellStyle name="好_03昭通" xfId="1339"/>
    <cellStyle name="好_03昭通 2" xfId="2501"/>
    <cellStyle name="好_03昭通 3" xfId="1999"/>
    <cellStyle name="好_03昭通 4" xfId="2504"/>
    <cellStyle name="好_03昭通 5" xfId="2506"/>
    <cellStyle name="好_03昭通 6" xfId="2508"/>
    <cellStyle name="好_03昭通 7" xfId="355"/>
    <cellStyle name="好_03昭通 8" xfId="176"/>
    <cellStyle name="好_03昭通 9" xfId="180"/>
    <cellStyle name="好_0502通海县" xfId="1100"/>
    <cellStyle name="好_0502通海县 2" xfId="2509"/>
    <cellStyle name="好_0502通海县 3" xfId="2510"/>
    <cellStyle name="好_0502通海县 4" xfId="2511"/>
    <cellStyle name="好_0502通海县 5" xfId="2512"/>
    <cellStyle name="好_0502通海县 6" xfId="1379"/>
    <cellStyle name="好_0502通海县 7" xfId="1381"/>
    <cellStyle name="好_0502通海县 8" xfId="1383"/>
    <cellStyle name="好_0502通海县 9" xfId="1385"/>
    <cellStyle name="好_05玉溪" xfId="2513"/>
    <cellStyle name="好_05玉溪 2" xfId="2276"/>
    <cellStyle name="好_05玉溪 3" xfId="2514"/>
    <cellStyle name="好_05玉溪 4" xfId="2515"/>
    <cellStyle name="好_05玉溪 5" xfId="2516"/>
    <cellStyle name="好_05玉溪 6" xfId="2517"/>
    <cellStyle name="好_05玉溪 7" xfId="2518"/>
    <cellStyle name="好_05玉溪 8" xfId="2520"/>
    <cellStyle name="好_05玉溪 9" xfId="2522"/>
    <cellStyle name="好_0605石屏县" xfId="2523"/>
    <cellStyle name="好_0605石屏县 2" xfId="2524"/>
    <cellStyle name="好_0605石屏县 3" xfId="2525"/>
    <cellStyle name="好_0605石屏县 4" xfId="2526"/>
    <cellStyle name="好_0605石屏县 5" xfId="2527"/>
    <cellStyle name="好_0605石屏县 6" xfId="1281"/>
    <cellStyle name="好_0605石屏县 7" xfId="1283"/>
    <cellStyle name="好_0605石屏县 8" xfId="1286"/>
    <cellStyle name="好_0605石屏县 9" xfId="1288"/>
    <cellStyle name="好_1003牟定县" xfId="2528"/>
    <cellStyle name="好_1003牟定县 2" xfId="2529"/>
    <cellStyle name="好_1003牟定县 3" xfId="1138"/>
    <cellStyle name="好_1003牟定县 4" xfId="1140"/>
    <cellStyle name="好_1003牟定县 5" xfId="1142"/>
    <cellStyle name="好_1003牟定县 6" xfId="1144"/>
    <cellStyle name="好_1003牟定县 7" xfId="289"/>
    <cellStyle name="好_1003牟定县 8" xfId="295"/>
    <cellStyle name="好_1003牟定县 9" xfId="727"/>
    <cellStyle name="好_1110洱源县" xfId="2530"/>
    <cellStyle name="好_1110洱源县 2" xfId="2531"/>
    <cellStyle name="好_1110洱源县 3" xfId="2532"/>
    <cellStyle name="好_1110洱源县 4" xfId="2533"/>
    <cellStyle name="好_1110洱源县 5" xfId="2411"/>
    <cellStyle name="好_1110洱源县 6" xfId="2414"/>
    <cellStyle name="好_1110洱源县 7" xfId="2416"/>
    <cellStyle name="好_1110洱源县 8" xfId="38"/>
    <cellStyle name="好_1110洱源县 9" xfId="2418"/>
    <cellStyle name="好_11大理" xfId="2028"/>
    <cellStyle name="好_11大理 2" xfId="471"/>
    <cellStyle name="好_11大理 3" xfId="2052"/>
    <cellStyle name="好_11大理 4" xfId="2055"/>
    <cellStyle name="好_11大理 5" xfId="1578"/>
    <cellStyle name="好_11大理 6" xfId="2534"/>
    <cellStyle name="好_11大理 7" xfId="2535"/>
    <cellStyle name="好_11大理 8" xfId="2536"/>
    <cellStyle name="好_11大理 9" xfId="2537"/>
    <cellStyle name="好_2、土地面积、人口、粮食产量基本情况" xfId="2538"/>
    <cellStyle name="好_2、土地面积、人口、粮食产量基本情况 2" xfId="2540"/>
    <cellStyle name="好_2、土地面积、人口、粮食产量基本情况 3" xfId="2542"/>
    <cellStyle name="好_2、土地面积、人口、粮食产量基本情况 4" xfId="2544"/>
    <cellStyle name="好_2、土地面积、人口、粮食产量基本情况 5" xfId="2547"/>
    <cellStyle name="好_2、土地面积、人口、粮食产量基本情况 6" xfId="2548"/>
    <cellStyle name="好_2、土地面积、人口、粮食产量基本情况 7" xfId="2549"/>
    <cellStyle name="好_2、土地面积、人口、粮食产量基本情况 8" xfId="441"/>
    <cellStyle name="好_2、土地面积、人口、粮食产量基本情况 9" xfId="706"/>
    <cellStyle name="好_2006年分析表" xfId="663"/>
    <cellStyle name="好_2006年基础数据" xfId="2550"/>
    <cellStyle name="好_2006年基础数据 2" xfId="2552"/>
    <cellStyle name="好_2006年基础数据 3" xfId="2553"/>
    <cellStyle name="好_2006年基础数据 4" xfId="2554"/>
    <cellStyle name="好_2006年基础数据 5" xfId="1803"/>
    <cellStyle name="好_2006年基础数据 6" xfId="2556"/>
    <cellStyle name="好_2006年基础数据 7" xfId="139"/>
    <cellStyle name="好_2006年基础数据 8" xfId="174"/>
    <cellStyle name="好_2006年基础数据 9" xfId="201"/>
    <cellStyle name="好_2006年全省财力计算表（中央、决算）" xfId="2557"/>
    <cellStyle name="好_2006年全省财力计算表（中央、决算） 2" xfId="2558"/>
    <cellStyle name="好_2006年全省财力计算表（中央、决算） 3" xfId="2559"/>
    <cellStyle name="好_2006年全省财力计算表（中央、决算） 4" xfId="2463"/>
    <cellStyle name="好_2006年全省财力计算表（中央、决算） 5" xfId="2560"/>
    <cellStyle name="好_2006年全省财力计算表（中央、决算） 6" xfId="2561"/>
    <cellStyle name="好_2006年全省财力计算表（中央、决算） 7" xfId="832"/>
    <cellStyle name="好_2006年全省财力计算表（中央、决算） 8" xfId="2562"/>
    <cellStyle name="好_2006年全省财力计算表（中央、决算） 9" xfId="2564"/>
    <cellStyle name="好_2006年水利统计指标统计表" xfId="2565"/>
    <cellStyle name="好_2006年水利统计指标统计表 2" xfId="2566"/>
    <cellStyle name="好_2006年水利统计指标统计表 3" xfId="2567"/>
    <cellStyle name="好_2006年水利统计指标统计表 4" xfId="2569"/>
    <cellStyle name="好_2006年水利统计指标统计表 5" xfId="2571"/>
    <cellStyle name="好_2006年水利统计指标统计表 6" xfId="2573"/>
    <cellStyle name="好_2006年水利统计指标统计表 7" xfId="2575"/>
    <cellStyle name="好_2006年水利统计指标统计表 8" xfId="2577"/>
    <cellStyle name="好_2006年水利统计指标统计表 9" xfId="2580"/>
    <cellStyle name="好_2006年在职人员情况" xfId="2581"/>
    <cellStyle name="好_2006年在职人员情况 2" xfId="2583"/>
    <cellStyle name="好_2006年在职人员情况 3" xfId="2585"/>
    <cellStyle name="好_2006年在职人员情况 4" xfId="2587"/>
    <cellStyle name="好_2006年在职人员情况 5" xfId="2589"/>
    <cellStyle name="好_2006年在职人员情况 6" xfId="2433"/>
    <cellStyle name="好_2006年在职人员情况 7" xfId="2436"/>
    <cellStyle name="好_2006年在职人员情况 8" xfId="2439"/>
    <cellStyle name="好_2006年在职人员情况 9" xfId="2441"/>
    <cellStyle name="好_2007年检察院案件数" xfId="2590"/>
    <cellStyle name="好_2007年检察院案件数 2" xfId="2591"/>
    <cellStyle name="好_2007年检察院案件数 3" xfId="2265"/>
    <cellStyle name="好_2007年检察院案件数 4" xfId="2267"/>
    <cellStyle name="好_2007年检察院案件数 5" xfId="1216"/>
    <cellStyle name="好_2007年检察院案件数 6" xfId="1219"/>
    <cellStyle name="好_2007年检察院案件数 7" xfId="1223"/>
    <cellStyle name="好_2007年检察院案件数 8" xfId="1227"/>
    <cellStyle name="好_2007年检察院案件数 9" xfId="1231"/>
    <cellStyle name="好_2007年可用财力" xfId="2593"/>
    <cellStyle name="好_2007年人员分部门统计表" xfId="2594"/>
    <cellStyle name="好_2007年人员分部门统计表 2" xfId="2595"/>
    <cellStyle name="好_2007年人员分部门统计表 3" xfId="2596"/>
    <cellStyle name="好_2007年人员分部门统计表 4" xfId="447"/>
    <cellStyle name="好_2007年人员分部门统计表 5" xfId="301"/>
    <cellStyle name="好_2007年人员分部门统计表 6" xfId="305"/>
    <cellStyle name="好_2007年人员分部门统计表 7" xfId="308"/>
    <cellStyle name="好_2007年人员分部门统计表 8" xfId="311"/>
    <cellStyle name="好_2007年人员分部门统计表 9" xfId="315"/>
    <cellStyle name="好_2007年政法部门业务指标" xfId="626"/>
    <cellStyle name="好_2007年政法部门业务指标 2" xfId="629"/>
    <cellStyle name="好_2007年政法部门业务指标 3" xfId="1601"/>
    <cellStyle name="好_2007年政法部门业务指标 4" xfId="1605"/>
    <cellStyle name="好_2007年政法部门业务指标 5" xfId="1609"/>
    <cellStyle name="好_2007年政法部门业务指标 6" xfId="1613"/>
    <cellStyle name="好_2007年政法部门业务指标 7" xfId="133"/>
    <cellStyle name="好_2007年政法部门业务指标 8" xfId="1621"/>
    <cellStyle name="好_2007年政法部门业务指标 9" xfId="1788"/>
    <cellStyle name="好_2008年县级公安保障标准落实奖励经费分配测算" xfId="1907"/>
    <cellStyle name="好_2008云南省分县市中小学教职工统计表（教育厅提供）" xfId="161"/>
    <cellStyle name="好_2008云南省分县市中小学教职工统计表（教育厅提供） 2" xfId="351"/>
    <cellStyle name="好_2008云南省分县市中小学教职工统计表（教育厅提供） 3" xfId="1585"/>
    <cellStyle name="好_2008云南省分县市中小学教职工统计表（教育厅提供） 4" xfId="2597"/>
    <cellStyle name="好_2008云南省分县市中小学教职工统计表（教育厅提供） 5" xfId="2598"/>
    <cellStyle name="好_2008云南省分县市中小学教职工统计表（教育厅提供） 6" xfId="2599"/>
    <cellStyle name="好_2008云南省分县市中小学教职工统计表（教育厅提供） 7" xfId="2601"/>
    <cellStyle name="好_2008云南省分县市中小学教职工统计表（教育厅提供） 8" xfId="2493"/>
    <cellStyle name="好_2008云南省分县市中小学教职工统计表（教育厅提供） 9" xfId="2602"/>
    <cellStyle name="好_2009年一般性转移支付标准工资" xfId="2603"/>
    <cellStyle name="好_2009年一般性转移支付标准工资 2" xfId="2604"/>
    <cellStyle name="好_2009年一般性转移支付标准工资 3" xfId="646"/>
    <cellStyle name="好_2009年一般性转移支付标准工资 4" xfId="2605"/>
    <cellStyle name="好_2009年一般性转移支付标准工资 5" xfId="2606"/>
    <cellStyle name="好_2009年一般性转移支付标准工资 6" xfId="513"/>
    <cellStyle name="好_2009年一般性转移支付标准工资 7" xfId="515"/>
    <cellStyle name="好_2009年一般性转移支付标准工资 8" xfId="379"/>
    <cellStyle name="好_2009年一般性转移支付标准工资 9" xfId="517"/>
    <cellStyle name="好_2009年一般性转移支付标准工资_~4190974" xfId="1032"/>
    <cellStyle name="好_2009年一般性转移支付标准工资_~4190974 2" xfId="1035"/>
    <cellStyle name="好_2009年一般性转移支付标准工资_~4190974 3" xfId="1038"/>
    <cellStyle name="好_2009年一般性转移支付标准工资_~4190974 4" xfId="1041"/>
    <cellStyle name="好_2009年一般性转移支付标准工资_~4190974 5" xfId="1043"/>
    <cellStyle name="好_2009年一般性转移支付标准工资_~4190974 6" xfId="1045"/>
    <cellStyle name="好_2009年一般性转移支付标准工资_~4190974 7" xfId="1047"/>
    <cellStyle name="好_2009年一般性转移支付标准工资_~4190974 8" xfId="1049"/>
    <cellStyle name="好_2009年一般性转移支付标准工资_~4190974 9" xfId="1052"/>
    <cellStyle name="好_2009年一般性转移支付标准工资_~5676413" xfId="2607"/>
    <cellStyle name="好_2009年一般性转移支付标准工资_~5676413 2" xfId="2608"/>
    <cellStyle name="好_2009年一般性转移支付标准工资_~5676413 3" xfId="2609"/>
    <cellStyle name="好_2009年一般性转移支付标准工资_~5676413 4" xfId="2610"/>
    <cellStyle name="好_2009年一般性转移支付标准工资_~5676413 5" xfId="2611"/>
    <cellStyle name="好_2009年一般性转移支付标准工资_~5676413 6" xfId="2612"/>
    <cellStyle name="好_2009年一般性转移支付标准工资_~5676413 7" xfId="2613"/>
    <cellStyle name="好_2009年一般性转移支付标准工资_~5676413 8" xfId="2614"/>
    <cellStyle name="好_2009年一般性转移支付标准工资_~5676413 9" xfId="2615"/>
    <cellStyle name="好_2009年一般性转移支付标准工资_不用软件计算9.1不考虑经费管理评价xl" xfId="1447"/>
    <cellStyle name="好_2009年一般性转移支付标准工资_不用软件计算9.1不考虑经费管理评价xl 2" xfId="1364"/>
    <cellStyle name="好_2009年一般性转移支付标准工资_不用软件计算9.1不考虑经费管理评价xl 3" xfId="2617"/>
    <cellStyle name="好_2009年一般性转移支付标准工资_不用软件计算9.1不考虑经费管理评价xl 4" xfId="2619"/>
    <cellStyle name="好_2009年一般性转移支付标准工资_不用软件计算9.1不考虑经费管理评价xl 5" xfId="2621"/>
    <cellStyle name="好_2009年一般性转移支付标准工资_不用软件计算9.1不考虑经费管理评价xl 6" xfId="2623"/>
    <cellStyle name="好_2009年一般性转移支付标准工资_不用软件计算9.1不考虑经费管理评价xl 7" xfId="2625"/>
    <cellStyle name="好_2009年一般性转移支付标准工资_不用软件计算9.1不考虑经费管理评价xl 8" xfId="2626"/>
    <cellStyle name="好_2009年一般性转移支付标准工资_不用软件计算9.1不考虑经费管理评价xl 9" xfId="2627"/>
    <cellStyle name="好_2009年一般性转移支付标准工资_地方配套按人均增幅控制8.30xl" xfId="2628"/>
    <cellStyle name="好_2009年一般性转移支付标准工资_地方配套按人均增幅控制8.30xl 2" xfId="2629"/>
    <cellStyle name="好_2009年一般性转移支付标准工资_地方配套按人均增幅控制8.30xl 3" xfId="2630"/>
    <cellStyle name="好_2009年一般性转移支付标准工资_地方配套按人均增幅控制8.30xl 4" xfId="1582"/>
    <cellStyle name="好_2009年一般性转移支付标准工资_地方配套按人均增幅控制8.30xl 5" xfId="2631"/>
    <cellStyle name="好_2009年一般性转移支付标准工资_地方配套按人均增幅控制8.30xl 6" xfId="2632"/>
    <cellStyle name="好_2009年一般性转移支付标准工资_地方配套按人均增幅控制8.30xl 7" xfId="2633"/>
    <cellStyle name="好_2009年一般性转移支付标准工资_地方配套按人均增幅控制8.30xl 8" xfId="2634"/>
    <cellStyle name="好_2009年一般性转移支付标准工资_地方配套按人均增幅控制8.30xl 9" xfId="2635"/>
    <cellStyle name="好_2009年一般性转移支付标准工资_地方配套按人均增幅控制8.30一般预算平均增幅、人均可用财力平均增幅两次控制、社会治安系数调整、案件数调整xl" xfId="2637"/>
    <cellStyle name="好_2009年一般性转移支付标准工资_地方配套按人均增幅控制8.30一般预算平均增幅、人均可用财力平均增幅两次控制、社会治安系数调整、案件数调整xl 2" xfId="2638"/>
    <cellStyle name="好_2009年一般性转移支付标准工资_地方配套按人均增幅控制8.30一般预算平均增幅、人均可用财力平均增幅两次控制、社会治安系数调整、案件数调整xl 3" xfId="2639"/>
    <cellStyle name="好_2009年一般性转移支付标准工资_地方配套按人均增幅控制8.30一般预算平均增幅、人均可用财力平均增幅两次控制、社会治安系数调整、案件数调整xl 4" xfId="809"/>
    <cellStyle name="好_2009年一般性转移支付标准工资_地方配套按人均增幅控制8.30一般预算平均增幅、人均可用财力平均增幅两次控制、社会治安系数调整、案件数调整xl 5" xfId="811"/>
    <cellStyle name="好_2009年一般性转移支付标准工资_地方配套按人均增幅控制8.30一般预算平均增幅、人均可用财力平均增幅两次控制、社会治安系数调整、案件数调整xl 6" xfId="827"/>
    <cellStyle name="好_2009年一般性转移支付标准工资_地方配套按人均增幅控制8.30一般预算平均增幅、人均可用财力平均增幅两次控制、社会治安系数调整、案件数调整xl 7" xfId="830"/>
    <cellStyle name="好_2009年一般性转移支付标准工资_地方配套按人均增幅控制8.30一般预算平均增幅、人均可用财力平均增幅两次控制、社会治安系数调整、案件数调整xl 8" xfId="834"/>
    <cellStyle name="好_2009年一般性转移支付标准工资_地方配套按人均增幅控制8.30一般预算平均增幅、人均可用财力平均增幅两次控制、社会治安系数调整、案件数调整xl 9" xfId="837"/>
    <cellStyle name="好_2009年一般性转移支付标准工资_地方配套按人均增幅控制8.31（调整结案率后）xl" xfId="702"/>
    <cellStyle name="好_2009年一般性转移支付标准工资_地方配套按人均增幅控制8.31（调整结案率后）xl 2" xfId="704"/>
    <cellStyle name="好_2009年一般性转移支付标准工资_地方配套按人均增幅控制8.31（调整结案率后）xl 3" xfId="2640"/>
    <cellStyle name="好_2009年一般性转移支付标准工资_地方配套按人均增幅控制8.31（调整结案率后）xl 4" xfId="2641"/>
    <cellStyle name="好_2009年一般性转移支付标准工资_地方配套按人均增幅控制8.31（调整结案率后）xl 5" xfId="2642"/>
    <cellStyle name="好_2009年一般性转移支付标准工资_地方配套按人均增幅控制8.31（调整结案率后）xl 6" xfId="2643"/>
    <cellStyle name="好_2009年一般性转移支付标准工资_地方配套按人均增幅控制8.31（调整结案率后）xl 7" xfId="444"/>
    <cellStyle name="好_2009年一般性转移支付标准工资_地方配套按人均增幅控制8.31（调整结案率后）xl 8" xfId="2644"/>
    <cellStyle name="好_2009年一般性转移支付标准工资_地方配套按人均增幅控制8.31（调整结案率后）xl 9" xfId="2645"/>
    <cellStyle name="好_2009年一般性转移支付标准工资_奖励补助测算5.22测试" xfId="2647"/>
    <cellStyle name="好_2009年一般性转移支付标准工资_奖励补助测算5.22测试 2" xfId="1002"/>
    <cellStyle name="好_2009年一般性转移支付标准工资_奖励补助测算5.22测试 3" xfId="1075"/>
    <cellStyle name="好_2009年一般性转移支付标准工资_奖励补助测算5.22测试 4" xfId="1125"/>
    <cellStyle name="好_2009年一般性转移支付标准工资_奖励补助测算5.22测试 5" xfId="1167"/>
    <cellStyle name="好_2009年一般性转移支付标准工资_奖励补助测算5.22测试 6" xfId="2177"/>
    <cellStyle name="好_2009年一般性转移支付标准工资_奖励补助测算5.22测试 7" xfId="2179"/>
    <cellStyle name="好_2009年一般性转移支付标准工资_奖励补助测算5.22测试 8" xfId="2181"/>
    <cellStyle name="好_2009年一般性转移支付标准工资_奖励补助测算5.22测试 9" xfId="2183"/>
    <cellStyle name="好_2009年一般性转移支付标准工资_奖励补助测算5.23新" xfId="2648"/>
    <cellStyle name="好_2009年一般性转移支付标准工资_奖励补助测算5.23新 2" xfId="1360"/>
    <cellStyle name="好_2009年一般性转移支付标准工资_奖励补助测算5.23新 3" xfId="2649"/>
    <cellStyle name="好_2009年一般性转移支付标准工资_奖励补助测算5.23新 4" xfId="2650"/>
    <cellStyle name="好_2009年一般性转移支付标准工资_奖励补助测算5.23新 5" xfId="2651"/>
    <cellStyle name="好_2009年一般性转移支付标准工资_奖励补助测算5.23新 6" xfId="1917"/>
    <cellStyle name="好_2009年一般性转移支付标准工资_奖励补助测算5.23新 7" xfId="2652"/>
    <cellStyle name="好_2009年一般性转移支付标准工资_奖励补助测算5.23新 8" xfId="2653"/>
    <cellStyle name="好_2009年一般性转移支付标准工资_奖励补助测算5.23新 9" xfId="2654"/>
    <cellStyle name="好_2009年一般性转移支付标准工资_奖励补助测算5.24冯铸" xfId="2655"/>
    <cellStyle name="好_2009年一般性转移支付标准工资_奖励补助测算5.24冯铸 2" xfId="2656"/>
    <cellStyle name="好_2009年一般性转移支付标准工资_奖励补助测算5.24冯铸 3" xfId="2657"/>
    <cellStyle name="好_2009年一般性转移支付标准工资_奖励补助测算5.24冯铸 4" xfId="2658"/>
    <cellStyle name="好_2009年一般性转移支付标准工资_奖励补助测算5.24冯铸 5" xfId="434"/>
    <cellStyle name="好_2009年一般性转移支付标准工资_奖励补助测算5.24冯铸 6" xfId="2144"/>
    <cellStyle name="好_2009年一般性转移支付标准工资_奖励补助测算5.24冯铸 7" xfId="2659"/>
    <cellStyle name="好_2009年一般性转移支付标准工资_奖励补助测算5.24冯铸 8" xfId="2660"/>
    <cellStyle name="好_2009年一般性转移支付标准工资_奖励补助测算5.24冯铸 9" xfId="2662"/>
    <cellStyle name="好_2009年一般性转移支付标准工资_奖励补助测算7.23" xfId="2663"/>
    <cellStyle name="好_2009年一般性转移支付标准工资_奖励补助测算7.23 2" xfId="718"/>
    <cellStyle name="好_2009年一般性转移支付标准工资_奖励补助测算7.23 3" xfId="2197"/>
    <cellStyle name="好_2009年一般性转移支付标准工资_奖励补助测算7.23 4" xfId="2664"/>
    <cellStyle name="好_2009年一般性转移支付标准工资_奖励补助测算7.23 5" xfId="1146"/>
    <cellStyle name="好_2009年一般性转移支付标准工资_奖励补助测算7.23 6" xfId="2665"/>
    <cellStyle name="好_2009年一般性转移支付标准工资_奖励补助测算7.23 7" xfId="2666"/>
    <cellStyle name="好_2009年一般性转移支付标准工资_奖励补助测算7.23 8" xfId="2667"/>
    <cellStyle name="好_2009年一般性转移支付标准工资_奖励补助测算7.23 9" xfId="2668"/>
    <cellStyle name="好_2009年一般性转移支付标准工资_奖励补助测算7.25" xfId="798"/>
    <cellStyle name="好_2009年一般性转移支付标准工资_奖励补助测算7.25 (version 1) (version 1)" xfId="2669"/>
    <cellStyle name="好_2009年一般性转移支付标准工资_奖励补助测算7.25 (version 1) (version 1) 2" xfId="2670"/>
    <cellStyle name="好_2009年一般性转移支付标准工资_奖励补助测算7.25 (version 1) (version 1) 3" xfId="2671"/>
    <cellStyle name="好_2009年一般性转移支付标准工资_奖励补助测算7.25 (version 1) (version 1) 4" xfId="2672"/>
    <cellStyle name="好_2009年一般性转移支付标准工资_奖励补助测算7.25 (version 1) (version 1) 5" xfId="2673"/>
    <cellStyle name="好_2009年一般性转移支付标准工资_奖励补助测算7.25 (version 1) (version 1) 6" xfId="2674"/>
    <cellStyle name="好_2009年一般性转移支付标准工资_奖励补助测算7.25 (version 1) (version 1) 7" xfId="25"/>
    <cellStyle name="好_2009年一般性转移支付标准工资_奖励补助测算7.25 (version 1) (version 1) 8" xfId="2675"/>
    <cellStyle name="好_2009年一般性转移支付标准工资_奖励补助测算7.25 (version 1) (version 1) 9" xfId="2676"/>
    <cellStyle name="好_2009年一般性转移支付标准工资_奖励补助测算7.25 2" xfId="732"/>
    <cellStyle name="好_2009年一般性转移支付标准工资_奖励补助测算7.25 3" xfId="2677"/>
    <cellStyle name="好_2009年一般性转移支付标准工资_奖励补助测算7.25 4" xfId="2678"/>
    <cellStyle name="好_2009年一般性转移支付标准工资_奖励补助测算7.25 5" xfId="137"/>
    <cellStyle name="好_2009年一般性转移支付标准工资_奖励补助测算7.25 6" xfId="13"/>
    <cellStyle name="好_2009年一般性转移支付标准工资_奖励补助测算7.25 7" xfId="2679"/>
    <cellStyle name="好_2009年一般性转移支付标准工资_奖励补助测算7.25 8" xfId="2680"/>
    <cellStyle name="好_2009年一般性转移支付标准工资_奖励补助测算7.25 9" xfId="2681"/>
    <cellStyle name="好_530623_2006年县级财政报表附表" xfId="2682"/>
    <cellStyle name="好_530623_2006年县级财政报表附表 2" xfId="2683"/>
    <cellStyle name="好_530623_2006年县级财政报表附表 3" xfId="2684"/>
    <cellStyle name="好_530623_2006年县级财政报表附表 4" xfId="2685"/>
    <cellStyle name="好_530623_2006年县级财政报表附表 5" xfId="2244"/>
    <cellStyle name="好_530623_2006年县级财政报表附表 6" xfId="2686"/>
    <cellStyle name="好_530623_2006年县级财政报表附表 7" xfId="2687"/>
    <cellStyle name="好_530623_2006年县级财政报表附表 8" xfId="2688"/>
    <cellStyle name="好_530623_2006年县级财政报表附表 9" xfId="2689"/>
    <cellStyle name="好_530629_2006年县级财政报表附表" xfId="2690"/>
    <cellStyle name="好_530629_2006年县级财政报表附表 2" xfId="2691"/>
    <cellStyle name="好_530629_2006年县级财政报表附表 3" xfId="2692"/>
    <cellStyle name="好_530629_2006年县级财政报表附表 4" xfId="2693"/>
    <cellStyle name="好_530629_2006年县级财政报表附表 5" xfId="2694"/>
    <cellStyle name="好_530629_2006年县级财政报表附表 6" xfId="1457"/>
    <cellStyle name="好_530629_2006年县级财政报表附表 7" xfId="2695"/>
    <cellStyle name="好_530629_2006年县级财政报表附表 8" xfId="2696"/>
    <cellStyle name="好_530629_2006年县级财政报表附表 9" xfId="2697"/>
    <cellStyle name="好_5334_2006年迪庆县级财政报表附表" xfId="436"/>
    <cellStyle name="好_5334_2006年迪庆县级财政报表附表 2" xfId="1714"/>
    <cellStyle name="好_5334_2006年迪庆县级财政报表附表 3" xfId="1716"/>
    <cellStyle name="好_5334_2006年迪庆县级财政报表附表 4" xfId="1718"/>
    <cellStyle name="好_5334_2006年迪庆县级财政报表附表 5" xfId="1720"/>
    <cellStyle name="好_5334_2006年迪庆县级财政报表附表 6" xfId="1722"/>
    <cellStyle name="好_5334_2006年迪庆县级财政报表附表 7" xfId="2698"/>
    <cellStyle name="好_5334_2006年迪庆县级财政报表附表 8" xfId="2699"/>
    <cellStyle name="好_5334_2006年迪庆县级财政报表附表 9" xfId="2636"/>
    <cellStyle name="好_Book1" xfId="2700"/>
    <cellStyle name="好_Book1 2" xfId="2701"/>
    <cellStyle name="好_Book1 3" xfId="2702"/>
    <cellStyle name="好_Book1 4" xfId="2385"/>
    <cellStyle name="好_Book1 5" xfId="2387"/>
    <cellStyle name="好_Book1 6" xfId="2449"/>
    <cellStyle name="好_Book1 7" xfId="2703"/>
    <cellStyle name="好_Book1 8" xfId="2704"/>
    <cellStyle name="好_Book1 9" xfId="2705"/>
    <cellStyle name="好_Book1_1" xfId="2339"/>
    <cellStyle name="好_Book1_1 2" xfId="2706"/>
    <cellStyle name="好_Book1_1 3" xfId="2707"/>
    <cellStyle name="好_Book1_1 4" xfId="2708"/>
    <cellStyle name="好_Book1_1 5" xfId="2709"/>
    <cellStyle name="好_Book1_1 6" xfId="16"/>
    <cellStyle name="好_Book1_1 7" xfId="2710"/>
    <cellStyle name="好_Book1_1 8" xfId="429"/>
    <cellStyle name="好_Book1_1 9" xfId="275"/>
    <cellStyle name="好_Book2" xfId="2712"/>
    <cellStyle name="好_Book2 2" xfId="2713"/>
    <cellStyle name="好_Book2 3" xfId="2714"/>
    <cellStyle name="好_Book2 4" xfId="2715"/>
    <cellStyle name="好_Book2 5" xfId="2716"/>
    <cellStyle name="好_Book2 6" xfId="2718"/>
    <cellStyle name="好_Book2 7" xfId="2719"/>
    <cellStyle name="好_Book2 8" xfId="2720"/>
    <cellStyle name="好_Book2 9" xfId="2721"/>
    <cellStyle name="好_M01-2(州市补助收入)" xfId="1298"/>
    <cellStyle name="好_M01-2(州市补助收入) 2" xfId="1477"/>
    <cellStyle name="好_M01-2(州市补助收入) 3" xfId="1480"/>
    <cellStyle name="好_M01-2(州市补助收入) 4" xfId="1482"/>
    <cellStyle name="好_M01-2(州市补助收入) 5" xfId="1777"/>
    <cellStyle name="好_M01-2(州市补助收入) 6" xfId="1272"/>
    <cellStyle name="好_M01-2(州市补助收入) 7" xfId="1779"/>
    <cellStyle name="好_M01-2(州市补助收入) 8" xfId="1781"/>
    <cellStyle name="好_M01-2(州市补助收入) 9" xfId="1783"/>
    <cellStyle name="好_M03" xfId="2723"/>
    <cellStyle name="好_M03 2" xfId="2724"/>
    <cellStyle name="好_M03 3" xfId="2725"/>
    <cellStyle name="好_M03 4" xfId="2726"/>
    <cellStyle name="好_M03 5" xfId="2727"/>
    <cellStyle name="好_M03 6" xfId="2227"/>
    <cellStyle name="好_M03 7" xfId="2728"/>
    <cellStyle name="好_M03 8" xfId="2729"/>
    <cellStyle name="好_M03 9" xfId="2730"/>
    <cellStyle name="好_不用软件计算9.1不考虑经费管理评价xl" xfId="2600"/>
    <cellStyle name="好_不用软件计算9.1不考虑经费管理评价xl 2" xfId="2732"/>
    <cellStyle name="好_不用软件计算9.1不考虑经费管理评价xl 3" xfId="2733"/>
    <cellStyle name="好_不用软件计算9.1不考虑经费管理评价xl 4" xfId="2734"/>
    <cellStyle name="好_不用软件计算9.1不考虑经费管理评价xl 5" xfId="2735"/>
    <cellStyle name="好_不用软件计算9.1不考虑经费管理评价xl 6" xfId="123"/>
    <cellStyle name="好_不用软件计算9.1不考虑经费管理评价xl 7" xfId="2349"/>
    <cellStyle name="好_不用软件计算9.1不考虑经费管理评价xl 8" xfId="2352"/>
    <cellStyle name="好_不用软件计算9.1不考虑经费管理评价xl 9" xfId="2355"/>
    <cellStyle name="好_财政供养人员" xfId="2413"/>
    <cellStyle name="好_财政供养人员 2" xfId="2736"/>
    <cellStyle name="好_财政供养人员 3" xfId="2737"/>
    <cellStyle name="好_财政供养人员 4" xfId="2738"/>
    <cellStyle name="好_财政供养人员 5" xfId="2739"/>
    <cellStyle name="好_财政供养人员 6" xfId="2539"/>
    <cellStyle name="好_财政供养人员 7" xfId="2541"/>
    <cellStyle name="好_财政供养人员 8" xfId="2543"/>
    <cellStyle name="好_财政供养人员 9" xfId="2546"/>
    <cellStyle name="好_财政支出对上级的依赖程度" xfId="2740"/>
    <cellStyle name="好_城建部门" xfId="2741"/>
    <cellStyle name="好_地方配套按人均增幅控制8.30xl" xfId="2743"/>
    <cellStyle name="好_地方配套按人均增幅控制8.30xl 2" xfId="2744"/>
    <cellStyle name="好_地方配套按人均增幅控制8.30xl 3" xfId="2217"/>
    <cellStyle name="好_地方配套按人均增幅控制8.30xl 4" xfId="2745"/>
    <cellStyle name="好_地方配套按人均增幅控制8.30xl 5" xfId="2746"/>
    <cellStyle name="好_地方配套按人均增幅控制8.30xl 6" xfId="2747"/>
    <cellStyle name="好_地方配套按人均增幅控制8.30xl 7" xfId="1034"/>
    <cellStyle name="好_地方配套按人均增幅控制8.30xl 8" xfId="1037"/>
    <cellStyle name="好_地方配套按人均增幅控制8.30xl 9" xfId="1040"/>
    <cellStyle name="好_地方配套按人均增幅控制8.30一般预算平均增幅、人均可用财力平均增幅两次控制、社会治安系数调整、案件数调整xl" xfId="2748"/>
    <cellStyle name="好_地方配套按人均增幅控制8.30一般预算平均增幅、人均可用财力平均增幅两次控制、社会治安系数调整、案件数调整xl 2" xfId="2519"/>
    <cellStyle name="好_地方配套按人均增幅控制8.30一般预算平均增幅、人均可用财力平均增幅两次控制、社会治安系数调整、案件数调整xl 3" xfId="2521"/>
    <cellStyle name="好_地方配套按人均增幅控制8.30一般预算平均增幅、人均可用财力平均增幅两次控制、社会治安系数调整、案件数调整xl 4" xfId="2749"/>
    <cellStyle name="好_地方配套按人均增幅控制8.30一般预算平均增幅、人均可用财力平均增幅两次控制、社会治安系数调整、案件数调整xl 5" xfId="2750"/>
    <cellStyle name="好_地方配套按人均增幅控制8.30一般预算平均增幅、人均可用财力平均增幅两次控制、社会治安系数调整、案件数调整xl 6" xfId="2751"/>
    <cellStyle name="好_地方配套按人均增幅控制8.30一般预算平均增幅、人均可用财力平均增幅两次控制、社会治安系数调整、案件数调整xl 7" xfId="2752"/>
    <cellStyle name="好_地方配套按人均增幅控制8.30一般预算平均增幅、人均可用财力平均增幅两次控制、社会治安系数调整、案件数调整xl 8" xfId="80"/>
    <cellStyle name="好_地方配套按人均增幅控制8.30一般预算平均增幅、人均可用财力平均增幅两次控制、社会治安系数调整、案件数调整xl 9" xfId="86"/>
    <cellStyle name="好_地方配套按人均增幅控制8.31（调整结案率后）xl" xfId="2076"/>
    <cellStyle name="好_地方配套按人均增幅控制8.31（调整结案率后）xl 2" xfId="1109"/>
    <cellStyle name="好_地方配套按人均增幅控制8.31（调整结案率后）xl 3" xfId="1112"/>
    <cellStyle name="好_地方配套按人均增幅控制8.31（调整结案率后）xl 4" xfId="1115"/>
    <cellStyle name="好_地方配套按人均增幅控制8.31（调整结案率后）xl 5" xfId="1118"/>
    <cellStyle name="好_地方配套按人均增幅控制8.31（调整结案率后）xl 6" xfId="1121"/>
    <cellStyle name="好_地方配套按人均增幅控制8.31（调整结案率后）xl 7" xfId="2078"/>
    <cellStyle name="好_地方配套按人均增幅控制8.31（调整结案率后）xl 8" xfId="2080"/>
    <cellStyle name="好_地方配套按人均增幅控制8.31（调整结案率后）xl 9" xfId="897"/>
    <cellStyle name="好_第五部分(才淼、饶永宏）" xfId="2402"/>
    <cellStyle name="好_第五部分(才淼、饶永宏） 2" xfId="2430"/>
    <cellStyle name="好_第五部分(才淼、饶永宏） 3" xfId="2446"/>
    <cellStyle name="好_第五部分(才淼、饶永宏） 4" xfId="2753"/>
    <cellStyle name="好_第五部分(才淼、饶永宏） 5" xfId="2754"/>
    <cellStyle name="好_第五部分(才淼、饶永宏） 6" xfId="2755"/>
    <cellStyle name="好_第五部分(才淼、饶永宏） 7" xfId="2756"/>
    <cellStyle name="好_第五部分(才淼、饶永宏） 8" xfId="2757"/>
    <cellStyle name="好_第五部分(才淼、饶永宏） 9" xfId="1433"/>
    <cellStyle name="好_第一部分：综合全" xfId="1684"/>
    <cellStyle name="好_高中教师人数（教育厅1.6日提供）" xfId="2476"/>
    <cellStyle name="好_高中教师人数（教育厅1.6日提供） 2" xfId="1"/>
    <cellStyle name="好_高中教师人数（教育厅1.6日提供） 3" xfId="2478"/>
    <cellStyle name="好_高中教师人数（教育厅1.6日提供） 4" xfId="2480"/>
    <cellStyle name="好_高中教师人数（教育厅1.6日提供） 5" xfId="2482"/>
    <cellStyle name="好_高中教师人数（教育厅1.6日提供） 6" xfId="2484"/>
    <cellStyle name="好_高中教师人数（教育厅1.6日提供） 7" xfId="1453"/>
    <cellStyle name="好_高中教师人数（教育厅1.6日提供） 8" xfId="2486"/>
    <cellStyle name="好_高中教师人数（教育厅1.6日提供） 9" xfId="2488"/>
    <cellStyle name="好_汇总" xfId="2758"/>
    <cellStyle name="好_汇总 2" xfId="538"/>
    <cellStyle name="好_汇总 3" xfId="2759"/>
    <cellStyle name="好_汇总 4" xfId="2760"/>
    <cellStyle name="好_汇总 5" xfId="2761"/>
    <cellStyle name="好_汇总 6" xfId="2762"/>
    <cellStyle name="好_汇总 7" xfId="2763"/>
    <cellStyle name="好_汇总 8" xfId="112"/>
    <cellStyle name="好_汇总 9" xfId="2468"/>
    <cellStyle name="好_汇总-县级财政报表附表" xfId="106"/>
    <cellStyle name="好_汇总-县级财政报表附表 2" xfId="486"/>
    <cellStyle name="好_汇总-县级财政报表附表 3" xfId="511"/>
    <cellStyle name="好_汇总-县级财政报表附表 4" xfId="480"/>
    <cellStyle name="好_汇总-县级财政报表附表 5" xfId="540"/>
    <cellStyle name="好_汇总-县级财政报表附表 6" xfId="557"/>
    <cellStyle name="好_汇总-县级财政报表附表 7" xfId="562"/>
    <cellStyle name="好_汇总-县级财政报表附表 8" xfId="2765"/>
    <cellStyle name="好_汇总-县级财政报表附表 9" xfId="2767"/>
    <cellStyle name="好_基础数据分析" xfId="2768"/>
    <cellStyle name="好_基础数据分析 2" xfId="2769"/>
    <cellStyle name="好_基础数据分析 3" xfId="2771"/>
    <cellStyle name="好_基础数据分析 4" xfId="2772"/>
    <cellStyle name="好_基础数据分析 5" xfId="2773"/>
    <cellStyle name="好_基础数据分析 6" xfId="2774"/>
    <cellStyle name="好_基础数据分析 7" xfId="2776"/>
    <cellStyle name="好_基础数据分析 8" xfId="2777"/>
    <cellStyle name="好_基础数据分析 9" xfId="2778"/>
    <cellStyle name="好_检验表" xfId="1464"/>
    <cellStyle name="好_检验表（调整后）" xfId="2545"/>
    <cellStyle name="好_奖励补助测算5.22测试" xfId="526"/>
    <cellStyle name="好_奖励补助测算5.22测试 2" xfId="489"/>
    <cellStyle name="好_奖励补助测算5.22测试 3" xfId="52"/>
    <cellStyle name="好_奖励补助测算5.22测试 4" xfId="492"/>
    <cellStyle name="好_奖励补助测算5.22测试 5" xfId="496"/>
    <cellStyle name="好_奖励补助测算5.22测试 6" xfId="500"/>
    <cellStyle name="好_奖励补助测算5.22测试 7" xfId="504"/>
    <cellStyle name="好_奖励补助测算5.22测试 8" xfId="508"/>
    <cellStyle name="好_奖励补助测算5.22测试 9" xfId="1304"/>
    <cellStyle name="好_奖励补助测算5.23新" xfId="2293"/>
    <cellStyle name="好_奖励补助测算5.23新 2" xfId="2779"/>
    <cellStyle name="好_奖励补助测算5.23新 3" xfId="2780"/>
    <cellStyle name="好_奖励补助测算5.23新 4" xfId="2781"/>
    <cellStyle name="好_奖励补助测算5.23新 5" xfId="2782"/>
    <cellStyle name="好_奖励补助测算5.23新 6" xfId="2783"/>
    <cellStyle name="好_奖励补助测算5.23新 7" xfId="2232"/>
    <cellStyle name="好_奖励补助测算5.23新 8" xfId="2234"/>
    <cellStyle name="好_奖励补助测算5.23新 9" xfId="2236"/>
    <cellStyle name="好_奖励补助测算5.24冯铸" xfId="2784"/>
    <cellStyle name="好_奖励补助测算5.24冯铸 2" xfId="1626"/>
    <cellStyle name="好_奖励补助测算5.24冯铸 3" xfId="1635"/>
    <cellStyle name="好_奖励补助测算5.24冯铸 4" xfId="1638"/>
    <cellStyle name="好_奖励补助测算5.24冯铸 5" xfId="1641"/>
    <cellStyle name="好_奖励补助测算5.24冯铸 6" xfId="1644"/>
    <cellStyle name="好_奖励补助测算5.24冯铸 7" xfId="1647"/>
    <cellStyle name="好_奖励补助测算5.24冯铸 8" xfId="1650"/>
    <cellStyle name="好_奖励补助测算5.24冯铸 9" xfId="2785"/>
    <cellStyle name="好_奖励补助测算7.23" xfId="2786"/>
    <cellStyle name="好_奖励补助测算7.23 2" xfId="2787"/>
    <cellStyle name="好_奖励补助测算7.23 3" xfId="2788"/>
    <cellStyle name="好_奖励补助测算7.23 4" xfId="2789"/>
    <cellStyle name="好_奖励补助测算7.23 5" xfId="2790"/>
    <cellStyle name="好_奖励补助测算7.23 6" xfId="2791"/>
    <cellStyle name="好_奖励补助测算7.23 7" xfId="2792"/>
    <cellStyle name="好_奖励补助测算7.23 8" xfId="2793"/>
    <cellStyle name="好_奖励补助测算7.23 9" xfId="75"/>
    <cellStyle name="好_奖励补助测算7.25" xfId="848"/>
    <cellStyle name="好_奖励补助测算7.25 (version 1) (version 1)" xfId="2794"/>
    <cellStyle name="好_奖励补助测算7.25 (version 1) (version 1) 2" xfId="2795"/>
    <cellStyle name="好_奖励补助测算7.25 (version 1) (version 1) 3" xfId="2796"/>
    <cellStyle name="好_奖励补助测算7.25 (version 1) (version 1) 4" xfId="2797"/>
    <cellStyle name="好_奖励补助测算7.25 (version 1) (version 1) 5" xfId="2798"/>
    <cellStyle name="好_奖励补助测算7.25 (version 1) (version 1) 6" xfId="2799"/>
    <cellStyle name="好_奖励补助测算7.25 (version 1) (version 1) 7" xfId="2800"/>
    <cellStyle name="好_奖励补助测算7.25 (version 1) (version 1) 8" xfId="2292"/>
    <cellStyle name="好_奖励补助测算7.25 (version 1) (version 1) 9" xfId="2801"/>
    <cellStyle name="好_奖励补助测算7.25 2" xfId="2802"/>
    <cellStyle name="好_奖励补助测算7.25 3" xfId="2803"/>
    <cellStyle name="好_奖励补助测算7.25 4" xfId="2804"/>
    <cellStyle name="好_奖励补助测算7.25 5" xfId="2805"/>
    <cellStyle name="好_奖励补助测算7.25 6" xfId="2806"/>
    <cellStyle name="好_奖励补助测算7.25 7" xfId="2807"/>
    <cellStyle name="好_奖励补助测算7.25 8" xfId="2808"/>
    <cellStyle name="好_奖励补助测算7.25 9" xfId="775"/>
    <cellStyle name="好_教师绩效工资测算表（离退休按各地上报数测算）2009年1月1日" xfId="2551"/>
    <cellStyle name="好_教育厅提供义务教育及高中教师人数（2009年1月6日）" xfId="145"/>
    <cellStyle name="好_教育厅提供义务教育及高中教师人数（2009年1月6日） 2" xfId="2809"/>
    <cellStyle name="好_教育厅提供义务教育及高中教师人数（2009年1月6日） 3" xfId="2810"/>
    <cellStyle name="好_教育厅提供义务教育及高中教师人数（2009年1月6日） 4" xfId="2811"/>
    <cellStyle name="好_教育厅提供义务教育及高中教师人数（2009年1月6日） 5" xfId="2812"/>
    <cellStyle name="好_教育厅提供义务教育及高中教师人数（2009年1月6日） 6" xfId="2814"/>
    <cellStyle name="好_教育厅提供义务教育及高中教师人数（2009年1月6日） 7" xfId="1775"/>
    <cellStyle name="好_教育厅提供义务教育及高中教师人数（2009年1月6日） 8" xfId="2815"/>
    <cellStyle name="好_教育厅提供义务教育及高中教师人数（2009年1月6日） 9" xfId="2816"/>
    <cellStyle name="好_历年教师人数" xfId="1413"/>
    <cellStyle name="好_丽江汇总" xfId="2817"/>
    <cellStyle name="好_三季度－表二" xfId="2250"/>
    <cellStyle name="好_三季度－表二 2" xfId="2351"/>
    <cellStyle name="好_三季度－表二 3" xfId="2354"/>
    <cellStyle name="好_三季度－表二 4" xfId="1561"/>
    <cellStyle name="好_三季度－表二 5" xfId="2357"/>
    <cellStyle name="好_三季度－表二 6" xfId="2359"/>
    <cellStyle name="好_三季度－表二 7" xfId="2361"/>
    <cellStyle name="好_三季度－表二 8" xfId="2818"/>
    <cellStyle name="好_三季度－表二 9" xfId="2819"/>
    <cellStyle name="好_卫生部门" xfId="2821"/>
    <cellStyle name="好_卫生部门 2" xfId="1790"/>
    <cellStyle name="好_卫生部门 3" xfId="1976"/>
    <cellStyle name="好_卫生部门 4" xfId="1978"/>
    <cellStyle name="好_卫生部门 5" xfId="1980"/>
    <cellStyle name="好_卫生部门 6" xfId="1982"/>
    <cellStyle name="好_卫生部门 7" xfId="1984"/>
    <cellStyle name="好_卫生部门 8" xfId="19"/>
    <cellStyle name="好_卫生部门 9" xfId="1986"/>
    <cellStyle name="好_文体广播部门" xfId="2822"/>
    <cellStyle name="好_下半年禁毒办案经费分配2544.3万元" xfId="679"/>
    <cellStyle name="好_下半年禁吸戒毒经费1000万元" xfId="1995"/>
    <cellStyle name="好_下半年禁吸戒毒经费1000万元 2" xfId="2823"/>
    <cellStyle name="好_下半年禁吸戒毒经费1000万元 3" xfId="2824"/>
    <cellStyle name="好_下半年禁吸戒毒经费1000万元 4" xfId="2825"/>
    <cellStyle name="好_下半年禁吸戒毒经费1000万元 5" xfId="2826"/>
    <cellStyle name="好_下半年禁吸戒毒经费1000万元 6" xfId="2827"/>
    <cellStyle name="好_下半年禁吸戒毒经费1000万元 7" xfId="2828"/>
    <cellStyle name="好_下半年禁吸戒毒经费1000万元 8" xfId="2829"/>
    <cellStyle name="好_下半年禁吸戒毒经费1000万元 9" xfId="2830"/>
    <cellStyle name="好_县级公安机关公用经费标准奖励测算方案（定稿）" xfId="1589"/>
    <cellStyle name="好_县级公安机关公用经费标准奖励测算方案（定稿） 2" xfId="1438"/>
    <cellStyle name="好_县级公安机关公用经费标准奖励测算方案（定稿） 3" xfId="1441"/>
    <cellStyle name="好_县级公安机关公用经费标准奖励测算方案（定稿） 4" xfId="1443"/>
    <cellStyle name="好_县级公安机关公用经费标准奖励测算方案（定稿） 5" xfId="1446"/>
    <cellStyle name="好_县级公安机关公用经费标准奖励测算方案（定稿） 6" xfId="2831"/>
    <cellStyle name="好_县级公安机关公用经费标准奖励测算方案（定稿） 7" xfId="2832"/>
    <cellStyle name="好_县级公安机关公用经费标准奖励测算方案（定稿） 8" xfId="2833"/>
    <cellStyle name="好_县级公安机关公用经费标准奖励测算方案（定稿） 9" xfId="2834"/>
    <cellStyle name="好_县级基础数据" xfId="2836"/>
    <cellStyle name="好_业务工作量指标" xfId="2838"/>
    <cellStyle name="好_业务工作量指标 2" xfId="2840"/>
    <cellStyle name="好_业务工作量指标 3" xfId="2841"/>
    <cellStyle name="好_业务工作量指标 4" xfId="2842"/>
    <cellStyle name="好_业务工作量指标 5" xfId="2843"/>
    <cellStyle name="好_业务工作量指标 6" xfId="2844"/>
    <cellStyle name="好_业务工作量指标 7" xfId="2845"/>
    <cellStyle name="好_业务工作量指标 8" xfId="2846"/>
    <cellStyle name="好_业务工作量指标 9" xfId="2847"/>
    <cellStyle name="好_义务教育阶段教职工人数（教育厅提供最终）" xfId="2848"/>
    <cellStyle name="好_义务教育阶段教职工人数（教育厅提供最终） 2" xfId="2849"/>
    <cellStyle name="好_义务教育阶段教职工人数（教育厅提供最终） 3" xfId="2850"/>
    <cellStyle name="好_义务教育阶段教职工人数（教育厅提供最终） 4" xfId="2851"/>
    <cellStyle name="好_义务教育阶段教职工人数（教育厅提供最终） 5" xfId="2852"/>
    <cellStyle name="好_义务教育阶段教职工人数（教育厅提供最终） 6" xfId="2853"/>
    <cellStyle name="好_义务教育阶段教职工人数（教育厅提供最终） 7" xfId="2854"/>
    <cellStyle name="好_义务教育阶段教职工人数（教育厅提供最终） 8" xfId="2855"/>
    <cellStyle name="好_义务教育阶段教职工人数（教育厅提供最终） 9" xfId="2856"/>
    <cellStyle name="好_云南农村义务教育统计表" xfId="2857"/>
    <cellStyle name="好_云南农村义务教育统计表 2" xfId="2858"/>
    <cellStyle name="好_云南农村义务教育统计表 3" xfId="2859"/>
    <cellStyle name="好_云南农村义务教育统计表 4" xfId="2860"/>
    <cellStyle name="好_云南农村义务教育统计表 5" xfId="2861"/>
    <cellStyle name="好_云南农村义务教育统计表 6" xfId="2862"/>
    <cellStyle name="好_云南农村义务教育统计表 7" xfId="2863"/>
    <cellStyle name="好_云南农村义务教育统计表 8" xfId="2864"/>
    <cellStyle name="好_云南农村义务教育统计表 9" xfId="2731"/>
    <cellStyle name="好_云南省2008年中小学教师人数统计表" xfId="2865"/>
    <cellStyle name="好_云南省2008年中小学教职工情况（教育厅提供20090101加工整理）" xfId="2775"/>
    <cellStyle name="好_云南省2008年中小学教职工情况（教育厅提供20090101加工整理） 2" xfId="2866"/>
    <cellStyle name="好_云南省2008年中小学教职工情况（教育厅提供20090101加工整理） 3" xfId="2867"/>
    <cellStyle name="好_云南省2008年中小学教职工情况（教育厅提供20090101加工整理） 4" xfId="2868"/>
    <cellStyle name="好_云南省2008年中小学教职工情况（教育厅提供20090101加工整理） 5" xfId="2869"/>
    <cellStyle name="好_云南省2008年中小学教职工情况（教育厅提供20090101加工整理） 6" xfId="393"/>
    <cellStyle name="好_云南省2008年中小学教职工情况（教育厅提供20090101加工整理） 7" xfId="2095"/>
    <cellStyle name="好_云南省2008年中小学教职工情况（教育厅提供20090101加工整理） 8" xfId="2097"/>
    <cellStyle name="好_云南省2008年中小学教职工情况（教育厅提供20090101加工整理） 9" xfId="1836"/>
    <cellStyle name="好_云南省2008年转移支付测算——州市本级考核部分及政策性测算" xfId="2870"/>
    <cellStyle name="好_云南省2008年转移支付测算——州市本级考核部分及政策性测算 2" xfId="2871"/>
    <cellStyle name="好_云南省2008年转移支付测算——州市本级考核部分及政策性测算 3" xfId="2872"/>
    <cellStyle name="好_云南省2008年转移支付测算——州市本级考核部分及政策性测算 4" xfId="2873"/>
    <cellStyle name="好_云南省2008年转移支付测算——州市本级考核部分及政策性测算 5" xfId="2874"/>
    <cellStyle name="好_云南省2008年转移支付测算——州市本级考核部分及政策性测算 6" xfId="2875"/>
    <cellStyle name="好_云南省2008年转移支付测算——州市本级考核部分及政策性测算 7" xfId="2201"/>
    <cellStyle name="好_云南省2008年转移支付测算——州市本级考核部分及政策性测算 8" xfId="1449"/>
    <cellStyle name="好_云南省2008年转移支付测算——州市本级考核部分及政策性测算 9" xfId="2205"/>
    <cellStyle name="好_指标四" xfId="2876"/>
    <cellStyle name="好_指标四 2" xfId="2877"/>
    <cellStyle name="好_指标四 3" xfId="1846"/>
    <cellStyle name="好_指标四 4" xfId="1849"/>
    <cellStyle name="好_指标四 5" xfId="1851"/>
    <cellStyle name="好_指标四 6" xfId="1853"/>
    <cellStyle name="好_指标四 7" xfId="1855"/>
    <cellStyle name="好_指标四 8" xfId="1857"/>
    <cellStyle name="好_指标四 9" xfId="1860"/>
    <cellStyle name="好_指标五" xfId="2878"/>
    <cellStyle name="后继超链接" xfId="2770"/>
    <cellStyle name="后继超链接 2" xfId="2568"/>
    <cellStyle name="后继超链接 3" xfId="2570"/>
    <cellStyle name="后继超链接 4" xfId="2572"/>
    <cellStyle name="后继超链接 5" xfId="2574"/>
    <cellStyle name="后继超链接 6" xfId="2576"/>
    <cellStyle name="后继超链接 7" xfId="2579"/>
    <cellStyle name="后继超链接 8" xfId="2879"/>
    <cellStyle name="后继超链接 9" xfId="2880"/>
    <cellStyle name="汇总 10" xfId="2882"/>
    <cellStyle name="汇总 2" xfId="1151"/>
    <cellStyle name="汇总 3" xfId="1154"/>
    <cellStyle name="汇总 3 2" xfId="756"/>
    <cellStyle name="汇总 3 3" xfId="81"/>
    <cellStyle name="汇总 3 4" xfId="87"/>
    <cellStyle name="汇总 3 5" xfId="2883"/>
    <cellStyle name="汇总 3 6" xfId="2884"/>
    <cellStyle name="汇总 3 7" xfId="2885"/>
    <cellStyle name="汇总 4" xfId="1157"/>
    <cellStyle name="汇总 4 2" xfId="2886"/>
    <cellStyle name="汇总 5" xfId="1160"/>
    <cellStyle name="汇总 5 2" xfId="2887"/>
    <cellStyle name="汇总 6" xfId="1163"/>
    <cellStyle name="汇总 6 2" xfId="1479"/>
    <cellStyle name="汇总 7" xfId="2087"/>
    <cellStyle name="汇总 7 2" xfId="2888"/>
    <cellStyle name="汇总 8" xfId="2089"/>
    <cellStyle name="汇总 8 2" xfId="2889"/>
    <cellStyle name="汇总 9" xfId="2091"/>
    <cellStyle name="汇总 9 2" xfId="1762"/>
    <cellStyle name="计算 10" xfId="1679"/>
    <cellStyle name="计算 2" xfId="2890"/>
    <cellStyle name="计算 3" xfId="2891"/>
    <cellStyle name="计算 3 2" xfId="2892"/>
    <cellStyle name="计算 3 3" xfId="2893"/>
    <cellStyle name="计算 3 4" xfId="2894"/>
    <cellStyle name="计算 3 5" xfId="2895"/>
    <cellStyle name="计算 3 6" xfId="2896"/>
    <cellStyle name="计算 3 7" xfId="2897"/>
    <cellStyle name="计算 4" xfId="2471"/>
    <cellStyle name="计算 4 2" xfId="2898"/>
    <cellStyle name="计算 5" xfId="2837"/>
    <cellStyle name="计算 5 2" xfId="2839"/>
    <cellStyle name="计算 6" xfId="2899"/>
    <cellStyle name="计算 6 2" xfId="1277"/>
    <cellStyle name="计算 7" xfId="841"/>
    <cellStyle name="计算 7 2" xfId="934"/>
    <cellStyle name="计算 8" xfId="2900"/>
    <cellStyle name="计算 8 2" xfId="2901"/>
    <cellStyle name="计算 9" xfId="1310"/>
    <cellStyle name="计算 9 2" xfId="1312"/>
    <cellStyle name="检查单元格 10" xfId="2158"/>
    <cellStyle name="检查单元格 2" xfId="2902"/>
    <cellStyle name="检查单元格 3" xfId="2903"/>
    <cellStyle name="检查单元格 3 2" xfId="2904"/>
    <cellStyle name="检查单元格 3 3" xfId="2905"/>
    <cellStyle name="检查单元格 3 4" xfId="2906"/>
    <cellStyle name="检查单元格 3 5" xfId="2907"/>
    <cellStyle name="检查单元格 3 6" xfId="2908"/>
    <cellStyle name="检查单元格 3 7" xfId="2909"/>
    <cellStyle name="检查单元格 4" xfId="2911"/>
    <cellStyle name="检查单元格 4 2" xfId="2912"/>
    <cellStyle name="检查单元格 5" xfId="1617"/>
    <cellStyle name="检查单元格 5 2" xfId="2913"/>
    <cellStyle name="检查单元格 6" xfId="2915"/>
    <cellStyle name="检查单元格 6 2" xfId="2031"/>
    <cellStyle name="检查单元格 7" xfId="2500"/>
    <cellStyle name="检查单元格 7 2" xfId="2555"/>
    <cellStyle name="检查单元格 8" xfId="1998"/>
    <cellStyle name="检查单元格 8 2" xfId="2001"/>
    <cellStyle name="检查单元格 9" xfId="2503"/>
    <cellStyle name="检查单元格 9 2" xfId="2916"/>
    <cellStyle name="解释性文本 10" xfId="2813"/>
    <cellStyle name="解释性文本 2" xfId="1496"/>
    <cellStyle name="解释性文本 3" xfId="1499"/>
    <cellStyle name="解释性文本 3 2" xfId="2917"/>
    <cellStyle name="解释性文本 3 3" xfId="2918"/>
    <cellStyle name="解释性文本 3 4" xfId="2919"/>
    <cellStyle name="解释性文本 3 5" xfId="2920"/>
    <cellStyle name="解释性文本 3 6" xfId="2921"/>
    <cellStyle name="解释性文本 3 7" xfId="2922"/>
    <cellStyle name="解释性文本 4" xfId="1502"/>
    <cellStyle name="解释性文本 4 2" xfId="2661"/>
    <cellStyle name="解释性文本 5" xfId="1505"/>
    <cellStyle name="解释性文本 5 2" xfId="2923"/>
    <cellStyle name="解释性文本 6" xfId="1726"/>
    <cellStyle name="解释性文本 6 2" xfId="1729"/>
    <cellStyle name="解释性文本 7" xfId="1738"/>
    <cellStyle name="解释性文本 7 2" xfId="1741"/>
    <cellStyle name="解释性文本 8" xfId="1743"/>
    <cellStyle name="解释性文本 8 2" xfId="1746"/>
    <cellStyle name="解释性文本 9" xfId="1748"/>
    <cellStyle name="解释性文本 9 2" xfId="1750"/>
    <cellStyle name="借出原因" xfId="465"/>
    <cellStyle name="警告文本 10" xfId="2924"/>
    <cellStyle name="警告文本 2" xfId="556"/>
    <cellStyle name="警告文本 3" xfId="561"/>
    <cellStyle name="警告文本 3 2" xfId="252"/>
    <cellStyle name="警告文本 3 3" xfId="258"/>
    <cellStyle name="警告文本 3 4" xfId="263"/>
    <cellStyle name="警告文本 3 5" xfId="269"/>
    <cellStyle name="警告文本 3 6" xfId="564"/>
    <cellStyle name="警告文本 3 7" xfId="567"/>
    <cellStyle name="警告文本 4" xfId="2764"/>
    <cellStyle name="警告文本 4 2" xfId="2925"/>
    <cellStyle name="警告文本 5" xfId="2766"/>
    <cellStyle name="警告文本 5 2" xfId="2820"/>
    <cellStyle name="警告文本 6" xfId="2926"/>
    <cellStyle name="警告文本 6 2" xfId="2927"/>
    <cellStyle name="警告文本 7" xfId="2928"/>
    <cellStyle name="警告文本 7 2" xfId="2929"/>
    <cellStyle name="警告文本 8" xfId="2930"/>
    <cellStyle name="警告文本 8 2" xfId="2931"/>
    <cellStyle name="警告文本 9" xfId="1706"/>
    <cellStyle name="警告文本 9 2" xfId="912"/>
    <cellStyle name="链接单元格 10" xfId="2932"/>
    <cellStyle name="链接单元格 2" xfId="2933"/>
    <cellStyle name="链接单元格 3" xfId="2582"/>
    <cellStyle name="链接单元格 3 2" xfId="2199"/>
    <cellStyle name="链接单元格 3 3" xfId="2934"/>
    <cellStyle name="链接单元格 3 4" xfId="2935"/>
    <cellStyle name="链接单元格 3 5" xfId="2936"/>
    <cellStyle name="链接单元格 3 6" xfId="2937"/>
    <cellStyle name="链接单元格 3 7" xfId="2938"/>
    <cellStyle name="链接单元格 4" xfId="2584"/>
    <cellStyle name="链接单元格 4 2" xfId="2939"/>
    <cellStyle name="链接单元格 5" xfId="2586"/>
    <cellStyle name="链接单元格 5 2" xfId="2940"/>
    <cellStyle name="链接单元格 6" xfId="2588"/>
    <cellStyle name="链接单元格 6 2" xfId="2941"/>
    <cellStyle name="链接单元格 7" xfId="2432"/>
    <cellStyle name="链接单元格 7 2" xfId="427"/>
    <cellStyle name="链接单元格 8" xfId="2435"/>
    <cellStyle name="链接单元格 8 2" xfId="2942"/>
    <cellStyle name="链接单元格 9" xfId="2438"/>
    <cellStyle name="链接单元格 9 2" xfId="2943"/>
    <cellStyle name="霓付 [0]_ +Foil &amp; -FOIL &amp; PAPER" xfId="2051"/>
    <cellStyle name="霓付_ +Foil &amp; -FOIL &amp; PAPER" xfId="2944"/>
    <cellStyle name="烹拳 [0]_ +Foil &amp; -FOIL &amp; PAPER" xfId="2945"/>
    <cellStyle name="烹拳_ +Foil &amp; -FOIL &amp; PAPER" xfId="2946"/>
    <cellStyle name="普通_ 白土" xfId="1912"/>
    <cellStyle name="千分位[0]_ 白土" xfId="2947"/>
    <cellStyle name="千分位_ 白土" xfId="2948"/>
    <cellStyle name="千位[0]_ 方正PC" xfId="2950"/>
    <cellStyle name="千位_ 方正PC" xfId="2448"/>
    <cellStyle name="千位分隔" xfId="21" builtinId="3"/>
    <cellStyle name="千位分隔 2" xfId="2951"/>
    <cellStyle name="千位分隔 2 10" xfId="2952"/>
    <cellStyle name="千位分隔 2 2" xfId="2953"/>
    <cellStyle name="千位分隔 2 2 2" xfId="2954"/>
    <cellStyle name="千位分隔 2 2 3" xfId="2955"/>
    <cellStyle name="千位分隔 2 2 4" xfId="2956"/>
    <cellStyle name="千位分隔 2 2 5" xfId="2957"/>
    <cellStyle name="千位分隔 2 2 6" xfId="2958"/>
    <cellStyle name="千位分隔 2 2 7" xfId="2959"/>
    <cellStyle name="千位分隔 2 2 8" xfId="2961"/>
    <cellStyle name="千位分隔 2 2 9" xfId="2881"/>
    <cellStyle name="千位分隔 2 3" xfId="2962"/>
    <cellStyle name="千位分隔 2 4" xfId="1363"/>
    <cellStyle name="千位分隔 2 5" xfId="2616"/>
    <cellStyle name="千位分隔 2 6" xfId="2618"/>
    <cellStyle name="千位分隔 2 7" xfId="2620"/>
    <cellStyle name="千位分隔 2 8" xfId="2622"/>
    <cellStyle name="千位分隔 2 9" xfId="2624"/>
    <cellStyle name="千位分隔 3" xfId="1655"/>
    <cellStyle name="千位分隔 3 2" xfId="2963"/>
    <cellStyle name="千位分隔 3 3" xfId="2964"/>
    <cellStyle name="千位分隔 3 4" xfId="2965"/>
    <cellStyle name="千位分隔 3 5" xfId="2966"/>
    <cellStyle name="千位分隔 3 6" xfId="2967"/>
    <cellStyle name="千位分隔 3 7" xfId="2968"/>
    <cellStyle name="千位分隔 3 8" xfId="2969"/>
    <cellStyle name="千位分隔 3 9" xfId="2835"/>
    <cellStyle name="千位分隔 4" xfId="1657"/>
    <cellStyle name="千位分隔 4 2" xfId="1659"/>
    <cellStyle name="千位分隔 4 3" xfId="1072"/>
    <cellStyle name="千位分隔 4 4" xfId="1661"/>
    <cellStyle name="千位分隔 4 5" xfId="1663"/>
    <cellStyle name="千位分隔 4 6" xfId="1665"/>
    <cellStyle name="千位分隔 4 7" xfId="1667"/>
    <cellStyle name="千位分隔 4 8" xfId="2949"/>
    <cellStyle name="千位分隔 4 9" xfId="2970"/>
    <cellStyle name="千位分隔[0] 2" xfId="961"/>
    <cellStyle name="千位分隔[0] 2 2" xfId="2369"/>
    <cellStyle name="千位分隔[0] 2 3" xfId="2372"/>
    <cellStyle name="千位分隔[0] 2 4" xfId="2375"/>
    <cellStyle name="千位分隔[0] 2 5" xfId="2377"/>
    <cellStyle name="千位分隔[0] 2 6" xfId="2379"/>
    <cellStyle name="千位分隔[0] 2 7" xfId="2381"/>
    <cellStyle name="千位分隔[0] 2 8" xfId="1294"/>
    <cellStyle name="千位分隔[0] 2 9" xfId="2971"/>
    <cellStyle name="钎霖_4岿角利" xfId="1848"/>
    <cellStyle name="强调 1" xfId="286"/>
    <cellStyle name="强调 2" xfId="292"/>
    <cellStyle name="强调 3" xfId="298"/>
    <cellStyle name="强调文字颜色 1 10" xfId="2717"/>
    <cellStyle name="强调文字颜色 1 2" xfId="2134"/>
    <cellStyle name="强调文字颜色 1 3" xfId="2136"/>
    <cellStyle name="强调文字颜色 1 3 2" xfId="2972"/>
    <cellStyle name="强调文字颜色 1 3 3" xfId="2742"/>
    <cellStyle name="强调文字颜色 1 3 4" xfId="2973"/>
    <cellStyle name="强调文字颜色 1 3 5" xfId="2974"/>
    <cellStyle name="强调文字颜色 1 3 6" xfId="2975"/>
    <cellStyle name="强调文字颜色 1 3 7" xfId="2976"/>
    <cellStyle name="强调文字颜色 1 4" xfId="2138"/>
    <cellStyle name="强调文字颜色 1 4 2" xfId="2977"/>
    <cellStyle name="强调文字颜色 1 5" xfId="2140"/>
    <cellStyle name="强调文字颜色 1 5 2" xfId="2979"/>
    <cellStyle name="强调文字颜色 1 6" xfId="2142"/>
    <cellStyle name="强调文字颜色 1 6 2" xfId="2980"/>
    <cellStyle name="强调文字颜色 1 7" xfId="2981"/>
    <cellStyle name="强调文字颜色 1 7 2" xfId="847"/>
    <cellStyle name="强调文字颜色 1 8" xfId="2982"/>
    <cellStyle name="强调文字颜色 1 8 2" xfId="332"/>
    <cellStyle name="强调文字颜色 1 9" xfId="2983"/>
    <cellStyle name="强调文字颜色 1 9 2" xfId="2984"/>
    <cellStyle name="强调文字颜色 2 10" xfId="1175"/>
    <cellStyle name="强调文字颜色 2 2" xfId="2985"/>
    <cellStyle name="强调文字颜色 2 3" xfId="2986"/>
    <cellStyle name="强调文字颜色 2 3 2" xfId="3"/>
    <cellStyle name="强调文字颜色 2 3 3" xfId="2003"/>
    <cellStyle name="强调文字颜色 2 3 4" xfId="2005"/>
    <cellStyle name="强调文字颜色 2 3 5" xfId="2007"/>
    <cellStyle name="强调文字颜色 2 3 6" xfId="2009"/>
    <cellStyle name="强调文字颜色 2 3 7" xfId="2011"/>
    <cellStyle name="强调文字颜色 2 4" xfId="2987"/>
    <cellStyle name="强调文字颜色 2 4 2" xfId="903"/>
    <cellStyle name="强调文字颜色 2 5" xfId="2988"/>
    <cellStyle name="强调文字颜色 2 5 2" xfId="2989"/>
    <cellStyle name="强调文字颜色 2 6" xfId="2990"/>
    <cellStyle name="强调文字颜色 2 6 2" xfId="928"/>
    <cellStyle name="强调文字颜色 2 7" xfId="2991"/>
    <cellStyle name="强调文字颜色 2 7 2" xfId="2170"/>
    <cellStyle name="强调文字颜色 2 8" xfId="2992"/>
    <cellStyle name="强调文字颜色 2 8 2" xfId="363"/>
    <cellStyle name="强调文字颜色 2 9" xfId="2993"/>
    <cellStyle name="强调文字颜色 2 9 2" xfId="491"/>
    <cellStyle name="强调文字颜色 3 10" xfId="2994"/>
    <cellStyle name="强调文字颜色 3 2" xfId="2995"/>
    <cellStyle name="强调文字颜色 3 3" xfId="2302"/>
    <cellStyle name="强调文字颜色 3 3 2" xfId="2996"/>
    <cellStyle name="强调文字颜色 3 3 3" xfId="2997"/>
    <cellStyle name="强调文字颜色 3 3 4" xfId="2998"/>
    <cellStyle name="强调文字颜色 3 3 5" xfId="2999"/>
    <cellStyle name="强调文字颜色 3 3 6" xfId="3000"/>
    <cellStyle name="强调文字颜色 3 3 7" xfId="3001"/>
    <cellStyle name="强调文字颜色 3 4" xfId="2304"/>
    <cellStyle name="强调文字颜色 3 4 2" xfId="1859"/>
    <cellStyle name="强调文字颜色 3 5" xfId="2121"/>
    <cellStyle name="强调文字颜色 3 5 2" xfId="953"/>
    <cellStyle name="强调文字颜色 3 6" xfId="2306"/>
    <cellStyle name="强调文字颜色 3 6 2" xfId="2578"/>
    <cellStyle name="强调文字颜色 3 7" xfId="2308"/>
    <cellStyle name="强调文字颜色 3 7 2" xfId="3002"/>
    <cellStyle name="强调文字颜色 3 8" xfId="2310"/>
    <cellStyle name="强调文字颜色 3 8 2" xfId="389"/>
    <cellStyle name="强调文字颜色 3 9" xfId="2312"/>
    <cellStyle name="强调文字颜色 3 9 2" xfId="3003"/>
    <cellStyle name="强调文字颜色 4 10" xfId="2960"/>
    <cellStyle name="强调文字颜色 4 2" xfId="745"/>
    <cellStyle name="强调文字颜色 4 3" xfId="751"/>
    <cellStyle name="强调文字颜色 4 3 2" xfId="543"/>
    <cellStyle name="强调文字颜色 4 3 3" xfId="546"/>
    <cellStyle name="强调文字颜色 4 3 4" xfId="549"/>
    <cellStyle name="强调文字颜色 4 3 5" xfId="553"/>
    <cellStyle name="强调文字颜色 4 3 6" xfId="753"/>
    <cellStyle name="强调文字颜色 4 3 7" xfId="755"/>
    <cellStyle name="强调文字颜色 4 4" xfId="3004"/>
    <cellStyle name="强调文字颜色 4 4 2" xfId="3005"/>
    <cellStyle name="强调文字颜色 4 5" xfId="3006"/>
    <cellStyle name="强调文字颜色 4 5 2" xfId="2722"/>
    <cellStyle name="强调文字颜色 4 6" xfId="3007"/>
    <cellStyle name="强调文字颜色 4 6 2" xfId="1472"/>
    <cellStyle name="强调文字颜色 4 7" xfId="3008"/>
    <cellStyle name="强调文字颜色 4 7 2" xfId="3009"/>
    <cellStyle name="强调文字颜色 4 8" xfId="3011"/>
    <cellStyle name="强调文字颜色 4 8 2" xfId="409"/>
    <cellStyle name="强调文字颜色 4 9" xfId="3012"/>
    <cellStyle name="强调文字颜色 4 9 2" xfId="3013"/>
    <cellStyle name="强调文字颜色 5 10" xfId="3014"/>
    <cellStyle name="强调文字颜色 5 2" xfId="3015"/>
    <cellStyle name="强调文字颜色 5 3" xfId="3016"/>
    <cellStyle name="强调文字颜色 5 3 2" xfId="3017"/>
    <cellStyle name="强调文字颜色 5 3 3" xfId="3018"/>
    <cellStyle name="强调文字颜色 5 3 4" xfId="2592"/>
    <cellStyle name="强调文字颜色 5 3 5" xfId="3020"/>
    <cellStyle name="强调文字颜色 5 3 6" xfId="3021"/>
    <cellStyle name="强调文字颜色 5 3 7" xfId="1863"/>
    <cellStyle name="强调文字颜色 5 4" xfId="3022"/>
    <cellStyle name="强调文字颜色 5 4 2" xfId="3023"/>
    <cellStyle name="强调文字颜色 5 5" xfId="3024"/>
    <cellStyle name="强调文字颜色 5 5 2" xfId="964"/>
    <cellStyle name="强调文字颜色 5 6" xfId="3025"/>
    <cellStyle name="强调文字颜色 5 6 2" xfId="2475"/>
    <cellStyle name="强调文字颜色 5 7" xfId="3026"/>
    <cellStyle name="强调文字颜色 5 7 2" xfId="3027"/>
    <cellStyle name="强调文字颜色 5 8" xfId="3028"/>
    <cellStyle name="强调文字颜色 5 8 2" xfId="43"/>
    <cellStyle name="强调文字颜色 5 9" xfId="3029"/>
    <cellStyle name="强调文字颜色 5 9 2" xfId="3030"/>
    <cellStyle name="强调文字颜色 6 10" xfId="3031"/>
    <cellStyle name="强调文字颜色 6 2" xfId="2711"/>
    <cellStyle name="强调文字颜色 6 3" xfId="3032"/>
    <cellStyle name="强调文字颜色 6 3 2" xfId="3033"/>
    <cellStyle name="强调文字颜色 6 3 3" xfId="3034"/>
    <cellStyle name="强调文字颜色 6 3 4" xfId="3035"/>
    <cellStyle name="强调文字颜色 6 3 5" xfId="3036"/>
    <cellStyle name="强调文字颜色 6 3 6" xfId="3037"/>
    <cellStyle name="强调文字颜色 6 3 7" xfId="3038"/>
    <cellStyle name="强调文字颜色 6 4" xfId="2646"/>
    <cellStyle name="强调文字颜色 6 4 2" xfId="1001"/>
    <cellStyle name="强调文字颜色 6 5" xfId="3039"/>
    <cellStyle name="强调文字颜色 6 5 2" xfId="1235"/>
    <cellStyle name="强调文字颜色 6 6" xfId="3040"/>
    <cellStyle name="强调文字颜色 6 6 2" xfId="3041"/>
    <cellStyle name="强调文字颜色 6 7" xfId="3042"/>
    <cellStyle name="强调文字颜色 6 7 2" xfId="1171"/>
    <cellStyle name="强调文字颜色 6 8" xfId="2049"/>
    <cellStyle name="强调文字颜色 6 8 2" xfId="453"/>
    <cellStyle name="强调文字颜色 6 9" xfId="3043"/>
    <cellStyle name="强调文字颜色 6 9 2" xfId="3044"/>
    <cellStyle name="日期" xfId="874"/>
    <cellStyle name="商品名称" xfId="3045"/>
    <cellStyle name="适中 10" xfId="3046"/>
    <cellStyle name="适中 2" xfId="3047"/>
    <cellStyle name="适中 3" xfId="3048"/>
    <cellStyle name="适中 3 2" xfId="1529"/>
    <cellStyle name="适中 3 3" xfId="3049"/>
    <cellStyle name="适中 3 4" xfId="402"/>
    <cellStyle name="适中 3 5" xfId="3050"/>
    <cellStyle name="适中 3 6" xfId="3051"/>
    <cellStyle name="适中 3 7" xfId="3052"/>
    <cellStyle name="适中 4" xfId="3053"/>
    <cellStyle name="适中 4 2" xfId="1546"/>
    <cellStyle name="适中 5" xfId="3054"/>
    <cellStyle name="适中 5 2" xfId="3055"/>
    <cellStyle name="适中 6" xfId="1943"/>
    <cellStyle name="适中 6 2" xfId="3056"/>
    <cellStyle name="适中 7" xfId="1945"/>
    <cellStyle name="适中 7 2" xfId="3057"/>
    <cellStyle name="适中 8" xfId="1947"/>
    <cellStyle name="适中 8 2" xfId="100"/>
    <cellStyle name="适中 9" xfId="1949"/>
    <cellStyle name="适中 9 2" xfId="3058"/>
    <cellStyle name="输出 10" xfId="2117"/>
    <cellStyle name="输出 2" xfId="3059"/>
    <cellStyle name="输出 3" xfId="3060"/>
    <cellStyle name="输出 3 2" xfId="1338"/>
    <cellStyle name="输出 3 3" xfId="1341"/>
    <cellStyle name="输出 3 4" xfId="1344"/>
    <cellStyle name="输出 3 5" xfId="3061"/>
    <cellStyle name="输出 3 6" xfId="3062"/>
    <cellStyle name="输出 3 7" xfId="3063"/>
    <cellStyle name="输出 4" xfId="2978"/>
    <cellStyle name="输出 4 2" xfId="1354"/>
    <cellStyle name="输出 5" xfId="3064"/>
    <cellStyle name="输出 5 2" xfId="3065"/>
    <cellStyle name="输出 6" xfId="3066"/>
    <cellStyle name="输出 6 2" xfId="3067"/>
    <cellStyle name="输出 7" xfId="3068"/>
    <cellStyle name="输出 7 2" xfId="3019"/>
    <cellStyle name="输出 8" xfId="1489"/>
    <cellStyle name="输出 8 2" xfId="1243"/>
    <cellStyle name="输出 9" xfId="1491"/>
    <cellStyle name="输出 9 2" xfId="971"/>
    <cellStyle name="输入 10" xfId="3010"/>
    <cellStyle name="输入 2" xfId="2363"/>
    <cellStyle name="输入 3" xfId="2383"/>
    <cellStyle name="输入 3 2" xfId="3069"/>
    <cellStyle name="输入 3 3" xfId="3070"/>
    <cellStyle name="输入 3 4" xfId="2270"/>
    <cellStyle name="输入 3 5" xfId="3071"/>
    <cellStyle name="输入 3 6" xfId="3072"/>
    <cellStyle name="输入 3 7" xfId="3073"/>
    <cellStyle name="输入 4" xfId="3074"/>
    <cellStyle name="输入 4 2" xfId="3075"/>
    <cellStyle name="输入 5" xfId="3076"/>
    <cellStyle name="输入 5 2" xfId="2073"/>
    <cellStyle name="输入 6" xfId="3077"/>
    <cellStyle name="输入 6 2" xfId="3078"/>
    <cellStyle name="输入 7" xfId="3079"/>
    <cellStyle name="输入 7 2" xfId="765"/>
    <cellStyle name="输入 8" xfId="1872"/>
    <cellStyle name="输入 8 2" xfId="1874"/>
    <cellStyle name="输入 9" xfId="3080"/>
    <cellStyle name="输入 9 2" xfId="3081"/>
    <cellStyle name="数量" xfId="3082"/>
    <cellStyle name="数字" xfId="3083"/>
    <cellStyle name="数字 2" xfId="3084"/>
    <cellStyle name="数字 3" xfId="3085"/>
    <cellStyle name="数字 4" xfId="3086"/>
    <cellStyle name="数字 5" xfId="3087"/>
    <cellStyle name="数字 6" xfId="3088"/>
    <cellStyle name="数字 7" xfId="3089"/>
    <cellStyle name="数字 8" xfId="3090"/>
    <cellStyle name="数字 9" xfId="3091"/>
    <cellStyle name="未定义" xfId="3092"/>
    <cellStyle name="小数" xfId="3093"/>
    <cellStyle name="小数 2" xfId="2910"/>
    <cellStyle name="小数 3" xfId="1616"/>
    <cellStyle name="小数 4" xfId="2914"/>
    <cellStyle name="小数 5" xfId="2499"/>
    <cellStyle name="小数 6" xfId="1997"/>
    <cellStyle name="小数 7" xfId="2502"/>
    <cellStyle name="小数 8" xfId="2505"/>
    <cellStyle name="小数 9" xfId="2507"/>
    <cellStyle name="样式 1" xfId="192"/>
    <cellStyle name="昗弨_Pacific Region P&amp;L" xfId="806"/>
    <cellStyle name="寘嬫愗傝 [0.00]_Region Orders (2)" xfId="3094"/>
    <cellStyle name="寘嬫愗傝_Region Orders (2)" xfId="3095"/>
    <cellStyle name="注释 10" xfId="1353"/>
    <cellStyle name="注释 2" xfId="415"/>
    <cellStyle name="注释 2 2" xfId="458"/>
    <cellStyle name="注释 2 3" xfId="63"/>
    <cellStyle name="注释 2 4" xfId="468"/>
    <cellStyle name="注释 2 5" xfId="469"/>
    <cellStyle name="注释 2 6" xfId="3096"/>
    <cellStyle name="注释 2 7" xfId="3097"/>
    <cellStyle name="注释 2 8" xfId="3098"/>
    <cellStyle name="注释 2 9" xfId="3099"/>
    <cellStyle name="注释 3" xfId="764"/>
    <cellStyle name="注释 3 2" xfId="690"/>
    <cellStyle name="注释 3 3" xfId="693"/>
    <cellStyle name="注释 3 4" xfId="697"/>
    <cellStyle name="注释 3 5" xfId="701"/>
    <cellStyle name="注释 3 6" xfId="3100"/>
    <cellStyle name="注释 3 7" xfId="2230"/>
    <cellStyle name="注释 4" xfId="767"/>
    <cellStyle name="注释 4 2" xfId="819"/>
    <cellStyle name="注释 5" xfId="36"/>
    <cellStyle name="注释 5 2" xfId="3101"/>
    <cellStyle name="注释 6" xfId="769"/>
    <cellStyle name="注释 6 2" xfId="2563"/>
    <cellStyle name="注释 7" xfId="572"/>
    <cellStyle name="注释 7 2" xfId="3102"/>
    <cellStyle name="注释 8" xfId="576"/>
    <cellStyle name="注释 8 2" xfId="3103"/>
    <cellStyle name="注释 9" xfId="579"/>
    <cellStyle name="注释 9 2" xfId="1309"/>
    <cellStyle name="콤마 [0]_BOILER-CO1" xfId="1343"/>
    <cellStyle name="콤마_BOILER-CO1" xfId="3104"/>
    <cellStyle name="통화 [0]_BOILER-CO1" xfId="3105"/>
    <cellStyle name="통화_BOILER-CO1" xfId="1270"/>
    <cellStyle name="표준_0N-HANDLING " xfId="18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8.xml"/><Relationship Id="rId68" Type="http://schemas.openxmlformats.org/officeDocument/2006/relationships/externalLink" Target="externalLinks/externalLink13.xml"/><Relationship Id="rId76" Type="http://schemas.openxmlformats.org/officeDocument/2006/relationships/externalLink" Target="externalLinks/externalLink21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3.xml"/><Relationship Id="rId66" Type="http://schemas.openxmlformats.org/officeDocument/2006/relationships/externalLink" Target="externalLinks/externalLink11.xml"/><Relationship Id="rId74" Type="http://schemas.openxmlformats.org/officeDocument/2006/relationships/externalLink" Target="externalLinks/externalLink19.xml"/><Relationship Id="rId79" Type="http://schemas.openxmlformats.org/officeDocument/2006/relationships/externalLink" Target="externalLinks/externalLink24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6.xml"/><Relationship Id="rId82" Type="http://schemas.openxmlformats.org/officeDocument/2006/relationships/externalLink" Target="externalLinks/externalLink27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64" Type="http://schemas.openxmlformats.org/officeDocument/2006/relationships/externalLink" Target="externalLinks/externalLink9.xml"/><Relationship Id="rId69" Type="http://schemas.openxmlformats.org/officeDocument/2006/relationships/externalLink" Target="externalLinks/externalLink14.xml"/><Relationship Id="rId77" Type="http://schemas.openxmlformats.org/officeDocument/2006/relationships/externalLink" Target="externalLinks/externalLink2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7.xml"/><Relationship Id="rId80" Type="http://schemas.openxmlformats.org/officeDocument/2006/relationships/externalLink" Target="externalLinks/externalLink25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4.xml"/><Relationship Id="rId67" Type="http://schemas.openxmlformats.org/officeDocument/2006/relationships/externalLink" Target="externalLinks/externalLink1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7.xml"/><Relationship Id="rId70" Type="http://schemas.openxmlformats.org/officeDocument/2006/relationships/externalLink" Target="externalLinks/externalLink15.xml"/><Relationship Id="rId75" Type="http://schemas.openxmlformats.org/officeDocument/2006/relationships/externalLink" Target="externalLinks/externalLink20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5.xml"/><Relationship Id="rId65" Type="http://schemas.openxmlformats.org/officeDocument/2006/relationships/externalLink" Target="externalLinks/externalLink10.xml"/><Relationship Id="rId73" Type="http://schemas.openxmlformats.org/officeDocument/2006/relationships/externalLink" Target="externalLinks/externalLink18.xml"/><Relationship Id="rId78" Type="http://schemas.openxmlformats.org/officeDocument/2006/relationships/externalLink" Target="externalLinks/externalLink23.xml"/><Relationship Id="rId81" Type="http://schemas.openxmlformats.org/officeDocument/2006/relationships/externalLink" Target="externalLinks/externalLink26.xml"/><Relationship Id="rId86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&#36130;&#25919;&#20379;&#20859;&#20154;&#21592;&#20449;&#24687;&#34920;\&#25945;&#32946;\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1106&#26399;&#19987;&#19994;&#31185;&#30446;&#25253;&#21517;&#20449;&#24687;\&#24066;&#20116;&#20013;1106&#26399;&#20013;&#32423;&#22521;&#35757;&#25253;&#21517;&#34920;16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56.0.160.17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00000ppy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/>
  </sheetPr>
  <dimension ref="A1:J21"/>
  <sheetViews>
    <sheetView workbookViewId="0">
      <selection activeCell="E3" sqref="E3"/>
    </sheetView>
  </sheetViews>
  <sheetFormatPr defaultColWidth="9" defaultRowHeight="14.25"/>
  <cols>
    <col min="1" max="1" width="25" style="408" customWidth="1"/>
    <col min="2" max="2" width="10.625" style="408" customWidth="1"/>
    <col min="3" max="3" width="12" style="408" customWidth="1"/>
    <col min="4" max="4" width="10.625" style="408" customWidth="1"/>
    <col min="5" max="5" width="12.125" style="472" customWidth="1"/>
    <col min="6" max="6" width="10.625" style="408" customWidth="1"/>
    <col min="7" max="7" width="9" style="408"/>
    <col min="8" max="8" width="10.5" style="408" customWidth="1"/>
    <col min="9" max="9" width="9.75" style="408" customWidth="1"/>
    <col min="10" max="10" width="11.75" style="408" customWidth="1"/>
    <col min="11" max="16384" width="9" style="408"/>
  </cols>
  <sheetData>
    <row r="1" spans="1:10" ht="28.5" customHeight="1">
      <c r="A1" s="661" t="s">
        <v>173</v>
      </c>
      <c r="B1" s="662"/>
      <c r="C1" s="662"/>
      <c r="D1" s="662"/>
      <c r="E1" s="663"/>
      <c r="F1" s="663"/>
    </row>
    <row r="2" spans="1:10" ht="19.5" customHeight="1">
      <c r="A2" s="473"/>
      <c r="B2" s="473"/>
      <c r="C2" s="473"/>
      <c r="D2" s="473"/>
      <c r="E2" s="664"/>
      <c r="F2" s="665"/>
    </row>
    <row r="3" spans="1:10" ht="35.25" customHeight="1">
      <c r="A3" s="474" t="s">
        <v>36</v>
      </c>
      <c r="B3" s="474" t="s">
        <v>105</v>
      </c>
      <c r="C3" s="465" t="s">
        <v>78</v>
      </c>
      <c r="D3" s="475" t="s">
        <v>79</v>
      </c>
      <c r="E3" s="364" t="s">
        <v>80</v>
      </c>
      <c r="F3" s="475" t="s">
        <v>79</v>
      </c>
      <c r="H3" s="427"/>
      <c r="J3" s="427"/>
    </row>
    <row r="4" spans="1:10" ht="26.1" customHeight="1">
      <c r="A4" s="424" t="s">
        <v>174</v>
      </c>
      <c r="B4" s="419" t="s">
        <v>67</v>
      </c>
      <c r="C4" s="508">
        <v>4.5699999999999998E-2</v>
      </c>
      <c r="D4" s="507">
        <v>-64.400000000000006</v>
      </c>
      <c r="E4" s="508">
        <v>1.5972999999999999</v>
      </c>
      <c r="F4" s="161">
        <v>-28.2</v>
      </c>
      <c r="H4" s="427"/>
      <c r="J4" s="427"/>
    </row>
    <row r="5" spans="1:10" ht="26.1" customHeight="1">
      <c r="A5" s="424" t="s">
        <v>175</v>
      </c>
      <c r="B5" s="419" t="s">
        <v>67</v>
      </c>
      <c r="C5" s="508">
        <v>22.841000000000001</v>
      </c>
      <c r="D5" s="507">
        <v>2.4</v>
      </c>
      <c r="E5" s="508">
        <v>272.57589999999999</v>
      </c>
      <c r="F5" s="161">
        <v>12.7</v>
      </c>
      <c r="H5" s="427"/>
      <c r="J5" s="427"/>
    </row>
    <row r="6" spans="1:10" ht="26.1" customHeight="1">
      <c r="A6" s="424" t="s">
        <v>176</v>
      </c>
      <c r="B6" s="419" t="s">
        <v>67</v>
      </c>
      <c r="C6" s="508">
        <v>3.9754999999999998</v>
      </c>
      <c r="D6" s="507">
        <v>-21.7</v>
      </c>
      <c r="E6" s="508">
        <v>51.634</v>
      </c>
      <c r="F6" s="161">
        <v>-21.5</v>
      </c>
      <c r="H6" s="427"/>
      <c r="J6" s="427"/>
    </row>
    <row r="7" spans="1:10" ht="26.1" customHeight="1">
      <c r="A7" s="424" t="s">
        <v>177</v>
      </c>
      <c r="B7" s="419" t="s">
        <v>67</v>
      </c>
      <c r="C7" s="508">
        <v>0.46750000000000003</v>
      </c>
      <c r="D7" s="507">
        <v>-19.8</v>
      </c>
      <c r="E7" s="508">
        <v>6.2801999999999998</v>
      </c>
      <c r="F7" s="161">
        <v>88.1</v>
      </c>
      <c r="H7" s="427"/>
      <c r="J7" s="427"/>
    </row>
    <row r="8" spans="1:10" ht="26.1" customHeight="1">
      <c r="A8" s="424" t="s">
        <v>178</v>
      </c>
      <c r="B8" s="419" t="s">
        <v>67</v>
      </c>
      <c r="C8" s="508">
        <v>0.8649</v>
      </c>
      <c r="D8" s="507">
        <v>16</v>
      </c>
      <c r="E8" s="508">
        <v>10.9015</v>
      </c>
      <c r="F8" s="161">
        <v>6.8</v>
      </c>
      <c r="H8" s="427"/>
      <c r="J8" s="427"/>
    </row>
    <row r="9" spans="1:10" ht="26.1" customHeight="1">
      <c r="A9" s="413" t="s">
        <v>179</v>
      </c>
      <c r="B9" s="419" t="s">
        <v>67</v>
      </c>
      <c r="C9" s="508">
        <v>12.5746</v>
      </c>
      <c r="D9" s="509">
        <v>19.7</v>
      </c>
      <c r="E9" s="508">
        <v>83.240200000000002</v>
      </c>
      <c r="F9" s="161">
        <v>35</v>
      </c>
      <c r="H9" s="427"/>
      <c r="J9" s="427"/>
    </row>
    <row r="10" spans="1:10" ht="26.1" customHeight="1">
      <c r="A10" s="424" t="s">
        <v>180</v>
      </c>
      <c r="B10" s="419" t="s">
        <v>67</v>
      </c>
      <c r="C10" s="508">
        <v>1.2609999999999999</v>
      </c>
      <c r="D10" s="507">
        <v>11.9</v>
      </c>
      <c r="E10" s="508">
        <v>10.9078</v>
      </c>
      <c r="F10" s="161">
        <v>-22.9</v>
      </c>
      <c r="G10" s="151"/>
      <c r="H10" s="487"/>
      <c r="J10" s="427"/>
    </row>
    <row r="11" spans="1:10" ht="26.1" customHeight="1">
      <c r="A11" s="424" t="s">
        <v>181</v>
      </c>
      <c r="B11" s="419" t="s">
        <v>182</v>
      </c>
      <c r="C11" s="510">
        <v>13374</v>
      </c>
      <c r="D11" s="507">
        <v>32.4</v>
      </c>
      <c r="E11" s="511">
        <v>105917</v>
      </c>
      <c r="F11" s="161">
        <v>125.8</v>
      </c>
      <c r="H11" s="427"/>
      <c r="J11" s="427"/>
    </row>
    <row r="12" spans="1:10" ht="26.1" customHeight="1">
      <c r="A12" s="424" t="s">
        <v>183</v>
      </c>
      <c r="B12" s="419" t="s">
        <v>182</v>
      </c>
      <c r="C12" s="510">
        <v>17760</v>
      </c>
      <c r="D12" s="507">
        <v>-14.9</v>
      </c>
      <c r="E12" s="511">
        <v>206615</v>
      </c>
      <c r="F12" s="161">
        <v>-9.4</v>
      </c>
      <c r="H12" s="427"/>
      <c r="J12" s="427"/>
    </row>
    <row r="13" spans="1:10" ht="26.1" customHeight="1">
      <c r="A13" s="424" t="s">
        <v>184</v>
      </c>
      <c r="B13" s="419" t="s">
        <v>182</v>
      </c>
      <c r="C13" s="510">
        <v>5381</v>
      </c>
      <c r="D13" s="507">
        <v>10.9</v>
      </c>
      <c r="E13" s="511">
        <v>45598</v>
      </c>
      <c r="F13" s="161">
        <v>2.5</v>
      </c>
      <c r="H13" s="427"/>
      <c r="J13" s="427"/>
    </row>
    <row r="14" spans="1:10" ht="29.1" customHeight="1">
      <c r="A14" s="424" t="s">
        <v>185</v>
      </c>
      <c r="B14" s="419" t="s">
        <v>182</v>
      </c>
      <c r="C14" s="510">
        <v>6531</v>
      </c>
      <c r="D14" s="507">
        <v>-15.6</v>
      </c>
      <c r="E14" s="511">
        <v>122131</v>
      </c>
      <c r="F14" s="161">
        <v>-8.4</v>
      </c>
    </row>
    <row r="15" spans="1:10" ht="24.95" customHeight="1">
      <c r="A15" s="503" t="s">
        <v>186</v>
      </c>
      <c r="B15" s="419" t="s">
        <v>67</v>
      </c>
      <c r="C15" s="508">
        <v>0.14349999999999999</v>
      </c>
      <c r="D15" s="512">
        <v>66.3</v>
      </c>
      <c r="E15" s="508">
        <v>1.6919</v>
      </c>
      <c r="F15" s="513">
        <v>10.6</v>
      </c>
    </row>
    <row r="16" spans="1:10" ht="24.95" customHeight="1">
      <c r="A16" s="503" t="s">
        <v>187</v>
      </c>
      <c r="B16" s="419" t="s">
        <v>67</v>
      </c>
      <c r="C16" s="508">
        <v>4.2001999999999997</v>
      </c>
      <c r="D16" s="512">
        <v>11</v>
      </c>
      <c r="E16" s="508">
        <v>43.838500000000003</v>
      </c>
      <c r="F16" s="513">
        <v>-2.2999999999999998</v>
      </c>
    </row>
    <row r="17" spans="1:6" ht="24.95" customHeight="1">
      <c r="A17" s="413" t="s">
        <v>188</v>
      </c>
      <c r="B17" s="419" t="s">
        <v>67</v>
      </c>
      <c r="C17" s="508">
        <v>2.4731000000000001</v>
      </c>
      <c r="D17" s="509">
        <v>-11.3</v>
      </c>
      <c r="E17" s="508">
        <v>24.109500000000001</v>
      </c>
      <c r="F17" s="513">
        <v>-11.5</v>
      </c>
    </row>
    <row r="18" spans="1:6" ht="24.95" customHeight="1">
      <c r="A18" s="413" t="s">
        <v>189</v>
      </c>
      <c r="B18" s="419" t="s">
        <v>190</v>
      </c>
      <c r="C18" s="427">
        <v>9.1753</v>
      </c>
      <c r="D18" s="509">
        <v>-15</v>
      </c>
      <c r="E18" s="427">
        <v>121</v>
      </c>
      <c r="F18" s="513">
        <v>-4.3</v>
      </c>
    </row>
    <row r="19" spans="1:6" ht="24.95" customHeight="1">
      <c r="A19" s="413" t="s">
        <v>191</v>
      </c>
      <c r="B19" s="419" t="s">
        <v>67</v>
      </c>
      <c r="C19" s="508">
        <v>0.1239</v>
      </c>
      <c r="D19" s="509">
        <v>6.9</v>
      </c>
      <c r="E19" s="508">
        <v>1.3369</v>
      </c>
      <c r="F19" s="513">
        <v>-5.8</v>
      </c>
    </row>
    <row r="20" spans="1:6" ht="24.95" customHeight="1">
      <c r="A20" s="413" t="s">
        <v>192</v>
      </c>
      <c r="B20" s="419" t="s">
        <v>193</v>
      </c>
      <c r="C20" s="510">
        <v>0</v>
      </c>
      <c r="D20" s="509">
        <v>0</v>
      </c>
      <c r="E20" s="511">
        <v>0</v>
      </c>
      <c r="F20" s="513">
        <v>0</v>
      </c>
    </row>
    <row r="21" spans="1:6" ht="24.95" customHeight="1">
      <c r="A21" s="514" t="s">
        <v>194</v>
      </c>
      <c r="B21" s="515" t="s">
        <v>195</v>
      </c>
      <c r="C21" s="516">
        <v>161</v>
      </c>
      <c r="D21" s="517">
        <v>-50.9</v>
      </c>
      <c r="E21" s="518">
        <v>911</v>
      </c>
      <c r="F21" s="519">
        <v>-20.5</v>
      </c>
    </row>
  </sheetData>
  <sheetProtection password="DC9E" sheet="1" objects="1" scenarios="1"/>
  <mergeCells count="2">
    <mergeCell ref="A1:F1"/>
    <mergeCell ref="E2:F2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/>
  </sheetPr>
  <dimension ref="A1:J27"/>
  <sheetViews>
    <sheetView workbookViewId="0">
      <selection activeCell="K8" sqref="K8"/>
    </sheetView>
  </sheetViews>
  <sheetFormatPr defaultColWidth="9" defaultRowHeight="14.25"/>
  <cols>
    <col min="1" max="1" width="25" style="494" customWidth="1"/>
    <col min="2" max="2" width="10.625" style="494" customWidth="1"/>
    <col min="3" max="3" width="12" style="494" customWidth="1"/>
    <col min="4" max="4" width="10.625" style="494" customWidth="1"/>
    <col min="5" max="5" width="12.125" style="495" customWidth="1"/>
    <col min="6" max="6" width="10.625" style="494" customWidth="1"/>
    <col min="7" max="7" width="9" style="494"/>
    <col min="8" max="8" width="10.5" style="494" customWidth="1"/>
    <col min="9" max="9" width="9.75" style="494" customWidth="1"/>
    <col min="10" max="10" width="11.75" style="494" customWidth="1"/>
    <col min="11" max="16384" width="9" style="494"/>
  </cols>
  <sheetData>
    <row r="1" spans="1:10" ht="28.5" customHeight="1">
      <c r="A1" s="661" t="s">
        <v>196</v>
      </c>
      <c r="B1" s="662"/>
      <c r="C1" s="662"/>
      <c r="D1" s="662"/>
      <c r="E1" s="663"/>
      <c r="F1" s="663"/>
    </row>
    <row r="2" spans="1:10" ht="19.5" customHeight="1">
      <c r="A2" s="473"/>
      <c r="B2" s="473"/>
      <c r="C2" s="473"/>
      <c r="D2" s="473"/>
      <c r="E2" s="664"/>
      <c r="F2" s="665"/>
    </row>
    <row r="3" spans="1:10" ht="35.25" customHeight="1">
      <c r="A3" s="474" t="s">
        <v>36</v>
      </c>
      <c r="B3" s="474" t="s">
        <v>105</v>
      </c>
      <c r="C3" s="465" t="s">
        <v>78</v>
      </c>
      <c r="D3" s="475" t="s">
        <v>79</v>
      </c>
      <c r="E3" s="364" t="s">
        <v>80</v>
      </c>
      <c r="F3" s="475" t="s">
        <v>79</v>
      </c>
      <c r="G3" s="408"/>
      <c r="H3" s="496"/>
      <c r="J3" s="496"/>
    </row>
    <row r="4" spans="1:10" ht="24.95" customHeight="1">
      <c r="A4" s="476" t="s">
        <v>197</v>
      </c>
      <c r="B4" s="497" t="s">
        <v>67</v>
      </c>
      <c r="C4" s="478">
        <v>4.7226999999999997</v>
      </c>
      <c r="D4" s="479">
        <v>-27</v>
      </c>
      <c r="E4" s="480">
        <v>50.177500000000002</v>
      </c>
      <c r="F4" s="481">
        <v>5.6</v>
      </c>
      <c r="G4" s="408"/>
      <c r="H4" s="496"/>
      <c r="J4" s="496"/>
    </row>
    <row r="5" spans="1:10" ht="24.95" customHeight="1">
      <c r="A5" s="476" t="s">
        <v>198</v>
      </c>
      <c r="B5" s="497" t="s">
        <v>199</v>
      </c>
      <c r="C5" s="478">
        <v>6.3945999999999996</v>
      </c>
      <c r="D5" s="479">
        <v>-29.8</v>
      </c>
      <c r="E5" s="480">
        <v>72.206999999999994</v>
      </c>
      <c r="F5" s="481">
        <v>-21.6</v>
      </c>
      <c r="G5" s="408"/>
      <c r="H5" s="496"/>
      <c r="J5" s="496"/>
    </row>
    <row r="6" spans="1:10" ht="24.95" customHeight="1">
      <c r="A6" s="482" t="s">
        <v>200</v>
      </c>
      <c r="B6" s="477" t="s">
        <v>195</v>
      </c>
      <c r="C6" s="478">
        <v>18.6431</v>
      </c>
      <c r="D6" s="498">
        <v>-38.200000000000003</v>
      </c>
      <c r="E6" s="480">
        <v>340.3492</v>
      </c>
      <c r="F6" s="481">
        <v>-33</v>
      </c>
      <c r="G6" s="408"/>
      <c r="H6" s="496"/>
      <c r="J6" s="496"/>
    </row>
    <row r="7" spans="1:10" ht="24.95" customHeight="1">
      <c r="A7" s="482" t="s">
        <v>201</v>
      </c>
      <c r="B7" s="497" t="s">
        <v>67</v>
      </c>
      <c r="C7" s="478">
        <v>5.8170000000000002</v>
      </c>
      <c r="D7" s="498">
        <v>-23.4</v>
      </c>
      <c r="E7" s="480">
        <v>57.922499999999999</v>
      </c>
      <c r="F7" s="481">
        <v>-6.7</v>
      </c>
      <c r="G7" s="408"/>
      <c r="H7" s="496"/>
      <c r="J7" s="496"/>
    </row>
    <row r="8" spans="1:10" ht="24.95" customHeight="1">
      <c r="A8" s="482" t="s">
        <v>202</v>
      </c>
      <c r="B8" s="497" t="s">
        <v>67</v>
      </c>
      <c r="C8" s="478">
        <v>19.437200000000001</v>
      </c>
      <c r="D8" s="498">
        <v>24.4</v>
      </c>
      <c r="E8" s="480">
        <v>201.55879999999999</v>
      </c>
      <c r="F8" s="481">
        <v>23.1</v>
      </c>
      <c r="G8" s="408"/>
      <c r="H8" s="496"/>
      <c r="J8" s="496"/>
    </row>
    <row r="9" spans="1:10" ht="24.95" customHeight="1">
      <c r="A9" s="482" t="s">
        <v>203</v>
      </c>
      <c r="B9" s="497" t="s">
        <v>67</v>
      </c>
      <c r="C9" s="478">
        <v>46.722799999999999</v>
      </c>
      <c r="D9" s="498">
        <v>3.1</v>
      </c>
      <c r="E9" s="480">
        <v>535.548</v>
      </c>
      <c r="F9" s="481">
        <v>-1.9</v>
      </c>
      <c r="G9" s="408"/>
      <c r="H9" s="496"/>
      <c r="J9" s="496"/>
    </row>
    <row r="10" spans="1:10" ht="24.95" customHeight="1">
      <c r="A10" s="482" t="s">
        <v>204</v>
      </c>
      <c r="B10" s="497" t="s">
        <v>67</v>
      </c>
      <c r="C10" s="478">
        <v>15.0722</v>
      </c>
      <c r="D10" s="498">
        <v>-1.3</v>
      </c>
      <c r="E10" s="480">
        <v>180.0308</v>
      </c>
      <c r="F10" s="481">
        <v>-0.9</v>
      </c>
      <c r="G10" s="408"/>
      <c r="H10" s="496"/>
      <c r="J10" s="496"/>
    </row>
    <row r="11" spans="1:10" ht="24.95" customHeight="1">
      <c r="A11" s="470" t="s">
        <v>205</v>
      </c>
      <c r="B11" s="419" t="s">
        <v>67</v>
      </c>
      <c r="C11" s="478">
        <v>17.0519</v>
      </c>
      <c r="D11" s="498">
        <v>3.3</v>
      </c>
      <c r="E11" s="480">
        <v>205.13140000000001</v>
      </c>
      <c r="F11" s="481">
        <v>-2.2000000000000002</v>
      </c>
      <c r="G11" s="408"/>
      <c r="H11" s="496"/>
      <c r="J11" s="496"/>
    </row>
    <row r="12" spans="1:10" ht="24.95" customHeight="1">
      <c r="A12" s="482" t="s">
        <v>206</v>
      </c>
      <c r="B12" s="497" t="s">
        <v>67</v>
      </c>
      <c r="C12" s="478">
        <v>2.4538000000000002</v>
      </c>
      <c r="D12" s="498">
        <v>63.7</v>
      </c>
      <c r="E12" s="480">
        <v>17.973199999999999</v>
      </c>
      <c r="F12" s="481">
        <v>-8</v>
      </c>
      <c r="G12" s="408"/>
      <c r="H12" s="496"/>
      <c r="J12" s="496"/>
    </row>
    <row r="13" spans="1:10" ht="24.95" customHeight="1">
      <c r="A13" s="482" t="s">
        <v>207</v>
      </c>
      <c r="B13" s="497" t="s">
        <v>67</v>
      </c>
      <c r="C13" s="478">
        <v>0.65139999999999998</v>
      </c>
      <c r="D13" s="498">
        <v>206.7</v>
      </c>
      <c r="E13" s="480">
        <v>2.6261999999999999</v>
      </c>
      <c r="F13" s="481">
        <v>-64</v>
      </c>
      <c r="G13" s="408"/>
      <c r="H13" s="496"/>
      <c r="J13" s="496"/>
    </row>
    <row r="14" spans="1:10" ht="24.95" customHeight="1">
      <c r="A14" s="482" t="s">
        <v>208</v>
      </c>
      <c r="B14" s="497" t="s">
        <v>67</v>
      </c>
      <c r="C14" s="478">
        <v>4.5949</v>
      </c>
      <c r="D14" s="498">
        <v>-2.7</v>
      </c>
      <c r="E14" s="480">
        <v>45.266399999999997</v>
      </c>
      <c r="F14" s="481">
        <v>-2.7</v>
      </c>
      <c r="G14" s="408"/>
      <c r="H14" s="496"/>
      <c r="J14" s="496"/>
    </row>
    <row r="15" spans="1:10" ht="24.95" customHeight="1">
      <c r="A15" s="482" t="s">
        <v>209</v>
      </c>
      <c r="B15" s="497" t="s">
        <v>67</v>
      </c>
      <c r="C15" s="478">
        <v>2.2065000000000001</v>
      </c>
      <c r="D15" s="498">
        <v>-22.1</v>
      </c>
      <c r="E15" s="480">
        <v>29.846299999999999</v>
      </c>
      <c r="F15" s="481">
        <v>-1.4</v>
      </c>
      <c r="G15" s="408"/>
      <c r="H15" s="496"/>
      <c r="J15" s="496"/>
    </row>
    <row r="16" spans="1:10" ht="24.95" customHeight="1">
      <c r="A16" s="484" t="s">
        <v>210</v>
      </c>
      <c r="B16" s="497" t="s">
        <v>67</v>
      </c>
      <c r="C16" s="478">
        <v>2.9698000000000002</v>
      </c>
      <c r="D16" s="499">
        <v>-2.7</v>
      </c>
      <c r="E16" s="480">
        <v>19.711200000000002</v>
      </c>
      <c r="F16" s="481">
        <v>43.9</v>
      </c>
      <c r="G16" s="408"/>
      <c r="H16" s="496"/>
      <c r="J16" s="496"/>
    </row>
    <row r="17" spans="1:10" ht="24.95" customHeight="1">
      <c r="A17" s="482" t="s">
        <v>211</v>
      </c>
      <c r="B17" s="497" t="s">
        <v>67</v>
      </c>
      <c r="C17" s="478">
        <v>0.12330000000000001</v>
      </c>
      <c r="D17" s="498">
        <v>24.5</v>
      </c>
      <c r="E17" s="480">
        <v>0.86199999999999999</v>
      </c>
      <c r="F17" s="481">
        <v>-11.7</v>
      </c>
      <c r="G17" s="408"/>
      <c r="H17" s="496"/>
      <c r="J17" s="496"/>
    </row>
    <row r="18" spans="1:10" ht="24.95" customHeight="1">
      <c r="A18" s="482" t="s">
        <v>212</v>
      </c>
      <c r="B18" s="497" t="s">
        <v>67</v>
      </c>
      <c r="C18" s="478">
        <v>0.73419999999999996</v>
      </c>
      <c r="D18" s="498">
        <v>-25.2</v>
      </c>
      <c r="E18" s="480">
        <v>10.9847</v>
      </c>
      <c r="F18" s="481">
        <v>-34.200000000000003</v>
      </c>
      <c r="G18" s="408"/>
      <c r="H18" s="496"/>
      <c r="J18" s="496"/>
    </row>
    <row r="19" spans="1:10" ht="24.95" customHeight="1">
      <c r="A19" s="482" t="s">
        <v>213</v>
      </c>
      <c r="B19" s="497" t="s">
        <v>67</v>
      </c>
      <c r="C19" s="478">
        <v>0.93359999999999999</v>
      </c>
      <c r="D19" s="498">
        <v>-28.5</v>
      </c>
      <c r="E19" s="480">
        <v>13.472899999999999</v>
      </c>
      <c r="F19" s="481">
        <v>-46.7</v>
      </c>
      <c r="G19" s="408"/>
      <c r="H19" s="496"/>
      <c r="J19" s="496"/>
    </row>
    <row r="20" spans="1:10" ht="24.95" customHeight="1">
      <c r="A20" s="482" t="s">
        <v>214</v>
      </c>
      <c r="B20" s="497" t="s">
        <v>67</v>
      </c>
      <c r="C20" s="478">
        <v>1.5045999999999999</v>
      </c>
      <c r="D20" s="498">
        <v>-24.9</v>
      </c>
      <c r="E20" s="480">
        <v>20.270399999999999</v>
      </c>
      <c r="F20" s="481">
        <v>-4.2</v>
      </c>
      <c r="G20" s="408"/>
      <c r="H20" s="496"/>
      <c r="J20" s="496"/>
    </row>
    <row r="21" spans="1:10" ht="24.95" customHeight="1">
      <c r="A21" s="482" t="s">
        <v>215</v>
      </c>
      <c r="B21" s="497" t="s">
        <v>67</v>
      </c>
      <c r="C21" s="478">
        <v>4.3400000000000001E-2</v>
      </c>
      <c r="D21" s="498">
        <v>-34</v>
      </c>
      <c r="E21" s="480">
        <v>0.60670000000000002</v>
      </c>
      <c r="F21" s="481">
        <v>-12</v>
      </c>
      <c r="G21" s="151"/>
      <c r="H21" s="500"/>
      <c r="J21" s="496"/>
    </row>
    <row r="22" spans="1:10" ht="24.95" customHeight="1">
      <c r="A22" s="482" t="s">
        <v>216</v>
      </c>
      <c r="B22" s="497" t="s">
        <v>67</v>
      </c>
      <c r="C22" s="478">
        <v>0</v>
      </c>
      <c r="D22" s="498">
        <v>-100</v>
      </c>
      <c r="E22" s="480">
        <v>0.3629</v>
      </c>
      <c r="F22" s="481">
        <v>-44.4</v>
      </c>
      <c r="G22" s="151"/>
      <c r="H22" s="496"/>
      <c r="J22" s="496"/>
    </row>
    <row r="23" spans="1:10" ht="24.95" customHeight="1">
      <c r="A23" s="488" t="s">
        <v>217</v>
      </c>
      <c r="B23" s="501" t="s">
        <v>67</v>
      </c>
      <c r="C23" s="490">
        <v>5.74E-2</v>
      </c>
      <c r="D23" s="502">
        <v>-5.7</v>
      </c>
      <c r="E23" s="492">
        <v>0.53039999999999998</v>
      </c>
      <c r="F23" s="493">
        <v>-28</v>
      </c>
      <c r="G23" s="151"/>
      <c r="H23" s="496"/>
      <c r="J23" s="496"/>
    </row>
    <row r="24" spans="1:10" ht="26.1" customHeight="1">
      <c r="E24" s="494"/>
      <c r="H24" s="496"/>
      <c r="J24" s="496"/>
    </row>
    <row r="25" spans="1:10" ht="26.1" customHeight="1">
      <c r="E25" s="494"/>
      <c r="H25" s="496"/>
      <c r="J25" s="496"/>
    </row>
    <row r="26" spans="1:10" ht="26.1" customHeight="1">
      <c r="E26" s="494"/>
      <c r="H26" s="496"/>
      <c r="J26" s="496"/>
    </row>
    <row r="27" spans="1:10" ht="29.1" customHeight="1">
      <c r="A27" s="670"/>
      <c r="B27" s="670"/>
      <c r="C27" s="670"/>
      <c r="D27" s="670"/>
      <c r="E27" s="670"/>
      <c r="F27" s="670"/>
    </row>
  </sheetData>
  <sheetProtection password="DC9E" sheet="1" objects="1" scenarios="1"/>
  <mergeCells count="3">
    <mergeCell ref="A1:F1"/>
    <mergeCell ref="E2:F2"/>
    <mergeCell ref="A27:F27"/>
  </mergeCells>
  <phoneticPr fontId="11" type="noConversion"/>
  <pageMargins left="0.75" right="0.75" top="1" bottom="1" header="0.5" footer="0.5"/>
  <pageSetup paperSize="9" scale="98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/>
  </sheetPr>
  <dimension ref="A1:J27"/>
  <sheetViews>
    <sheetView workbookViewId="0">
      <selection activeCell="F19" sqref="F19"/>
    </sheetView>
  </sheetViews>
  <sheetFormatPr defaultColWidth="9" defaultRowHeight="14.25"/>
  <cols>
    <col min="1" max="1" width="25" style="408" customWidth="1"/>
    <col min="2" max="2" width="10.625" style="408" customWidth="1"/>
    <col min="3" max="3" width="12" style="408" customWidth="1"/>
    <col min="4" max="4" width="10.625" style="408" customWidth="1"/>
    <col min="5" max="5" width="12.125" style="472" customWidth="1"/>
    <col min="6" max="6" width="10.625" style="408" customWidth="1"/>
    <col min="7" max="7" width="9" style="408"/>
    <col min="8" max="8" width="10.5" style="408" customWidth="1"/>
    <col min="9" max="9" width="9.75" style="408" customWidth="1"/>
    <col min="10" max="10" width="11.75" style="408" customWidth="1"/>
    <col min="11" max="16384" width="9" style="408"/>
  </cols>
  <sheetData>
    <row r="1" spans="1:10" ht="28.5" customHeight="1">
      <c r="A1" s="661" t="s">
        <v>218</v>
      </c>
      <c r="B1" s="662"/>
      <c r="C1" s="662"/>
      <c r="D1" s="662"/>
      <c r="E1" s="663"/>
      <c r="F1" s="663"/>
    </row>
    <row r="2" spans="1:10" ht="19.5" customHeight="1">
      <c r="A2" s="473"/>
      <c r="B2" s="473"/>
      <c r="C2" s="473"/>
      <c r="D2" s="473"/>
      <c r="E2" s="664"/>
      <c r="F2" s="665"/>
    </row>
    <row r="3" spans="1:10" ht="35.25" customHeight="1">
      <c r="A3" s="474" t="s">
        <v>36</v>
      </c>
      <c r="B3" s="474" t="s">
        <v>105</v>
      </c>
      <c r="C3" s="465" t="s">
        <v>78</v>
      </c>
      <c r="D3" s="475" t="s">
        <v>79</v>
      </c>
      <c r="E3" s="364" t="s">
        <v>80</v>
      </c>
      <c r="F3" s="475" t="s">
        <v>79</v>
      </c>
      <c r="H3" s="427"/>
      <c r="J3" s="427"/>
    </row>
    <row r="4" spans="1:10" ht="24.95" customHeight="1">
      <c r="A4" s="476" t="s">
        <v>219</v>
      </c>
      <c r="B4" s="477" t="s">
        <v>67</v>
      </c>
      <c r="C4" s="478">
        <v>1.845</v>
      </c>
      <c r="D4" s="479">
        <v>-2.2999999999999998</v>
      </c>
      <c r="E4" s="480">
        <v>14.180400000000001</v>
      </c>
      <c r="F4" s="481">
        <v>3.4</v>
      </c>
      <c r="H4" s="427"/>
      <c r="J4" s="427"/>
    </row>
    <row r="5" spans="1:10" ht="24.95" customHeight="1">
      <c r="A5" s="476" t="s">
        <v>220</v>
      </c>
      <c r="B5" s="477" t="s">
        <v>67</v>
      </c>
      <c r="C5" s="478">
        <v>0.2001</v>
      </c>
      <c r="D5" s="479">
        <v>-29.3</v>
      </c>
      <c r="E5" s="480">
        <v>2.3317999999999999</v>
      </c>
      <c r="F5" s="481">
        <v>-1.4</v>
      </c>
      <c r="H5" s="427"/>
      <c r="J5" s="427"/>
    </row>
    <row r="6" spans="1:10" ht="24.95" customHeight="1">
      <c r="A6" s="482" t="s">
        <v>221</v>
      </c>
      <c r="B6" s="477" t="s">
        <v>222</v>
      </c>
      <c r="C6" s="478">
        <v>0</v>
      </c>
      <c r="D6" s="479">
        <v>0</v>
      </c>
      <c r="E6" s="480">
        <v>0</v>
      </c>
      <c r="F6" s="481">
        <v>0</v>
      </c>
      <c r="H6" s="427"/>
      <c r="J6" s="427"/>
    </row>
    <row r="7" spans="1:10" ht="24.95" customHeight="1">
      <c r="A7" s="482" t="s">
        <v>223</v>
      </c>
      <c r="B7" s="477" t="s">
        <v>67</v>
      </c>
      <c r="C7" s="478">
        <v>95.193100000000001</v>
      </c>
      <c r="D7" s="479">
        <v>-1.1000000000000001</v>
      </c>
      <c r="E7" s="480">
        <v>885.8021</v>
      </c>
      <c r="F7" s="481">
        <v>3.8</v>
      </c>
      <c r="H7" s="427"/>
      <c r="J7" s="427"/>
    </row>
    <row r="8" spans="1:10" ht="24.95" customHeight="1">
      <c r="A8" s="482" t="s">
        <v>224</v>
      </c>
      <c r="B8" s="477" t="s">
        <v>225</v>
      </c>
      <c r="C8" s="478">
        <v>108.54900000000001</v>
      </c>
      <c r="D8" s="479">
        <v>10</v>
      </c>
      <c r="E8" s="480">
        <v>900.33040000000005</v>
      </c>
      <c r="F8" s="481">
        <v>21.1</v>
      </c>
      <c r="H8" s="427"/>
      <c r="J8" s="427"/>
    </row>
    <row r="9" spans="1:10" ht="24.95" customHeight="1">
      <c r="A9" s="482" t="s">
        <v>226</v>
      </c>
      <c r="B9" s="477" t="s">
        <v>227</v>
      </c>
      <c r="C9" s="478">
        <v>0.71319999999999995</v>
      </c>
      <c r="D9" s="479">
        <v>-35.700000000000003</v>
      </c>
      <c r="E9" s="480">
        <v>8.7411999999999992</v>
      </c>
      <c r="F9" s="481">
        <v>-43.6</v>
      </c>
      <c r="H9" s="427"/>
      <c r="J9" s="427"/>
    </row>
    <row r="10" spans="1:10" ht="24.95" customHeight="1">
      <c r="A10" s="482" t="s">
        <v>228</v>
      </c>
      <c r="B10" s="477" t="s">
        <v>67</v>
      </c>
      <c r="C10" s="478">
        <v>0.30869999999999997</v>
      </c>
      <c r="D10" s="479">
        <v>93.7</v>
      </c>
      <c r="E10" s="480">
        <v>3.2395</v>
      </c>
      <c r="F10" s="481">
        <v>6.2</v>
      </c>
      <c r="H10" s="427"/>
      <c r="J10" s="427"/>
    </row>
    <row r="11" spans="1:10" ht="24.95" customHeight="1">
      <c r="A11" s="470" t="s">
        <v>229</v>
      </c>
      <c r="B11" s="483" t="s">
        <v>230</v>
      </c>
      <c r="C11" s="478">
        <v>29.2926</v>
      </c>
      <c r="D11" s="479">
        <v>-3.8</v>
      </c>
      <c r="E11" s="480">
        <v>247.7945</v>
      </c>
      <c r="F11" s="481">
        <v>-14.4</v>
      </c>
      <c r="H11" s="427"/>
      <c r="J11" s="427"/>
    </row>
    <row r="12" spans="1:10" ht="24.95" customHeight="1">
      <c r="A12" s="482" t="s">
        <v>231</v>
      </c>
      <c r="B12" s="477" t="s">
        <v>67</v>
      </c>
      <c r="C12" s="478">
        <v>68.283799999999999</v>
      </c>
      <c r="D12" s="479">
        <v>-1.7</v>
      </c>
      <c r="E12" s="480">
        <v>839.22749999999996</v>
      </c>
      <c r="F12" s="481">
        <v>1.3</v>
      </c>
      <c r="H12" s="427"/>
      <c r="J12" s="427"/>
    </row>
    <row r="13" spans="1:10" ht="24.95" customHeight="1">
      <c r="A13" s="482" t="s">
        <v>232</v>
      </c>
      <c r="B13" s="477" t="s">
        <v>67</v>
      </c>
      <c r="C13" s="478">
        <v>71.212400000000002</v>
      </c>
      <c r="D13" s="479">
        <v>-0.8</v>
      </c>
      <c r="E13" s="480">
        <v>876.37049999999999</v>
      </c>
      <c r="F13" s="481">
        <v>3.5</v>
      </c>
      <c r="H13" s="427"/>
      <c r="J13" s="427"/>
    </row>
    <row r="14" spans="1:10" ht="24.95" customHeight="1">
      <c r="A14" s="482" t="s">
        <v>233</v>
      </c>
      <c r="B14" s="477" t="s">
        <v>67</v>
      </c>
      <c r="C14" s="478">
        <v>68.468100000000007</v>
      </c>
      <c r="D14" s="479">
        <v>31</v>
      </c>
      <c r="E14" s="480">
        <v>797.56619999999998</v>
      </c>
      <c r="F14" s="481">
        <v>16</v>
      </c>
      <c r="H14" s="427"/>
      <c r="J14" s="427"/>
    </row>
    <row r="15" spans="1:10" ht="24.95" customHeight="1">
      <c r="A15" s="482" t="s">
        <v>234</v>
      </c>
      <c r="B15" s="477" t="s">
        <v>67</v>
      </c>
      <c r="C15" s="478">
        <v>0</v>
      </c>
      <c r="D15" s="479">
        <v>-100</v>
      </c>
      <c r="E15" s="480">
        <v>0</v>
      </c>
      <c r="F15" s="481">
        <v>-100</v>
      </c>
      <c r="H15" s="427"/>
      <c r="J15" s="427"/>
    </row>
    <row r="16" spans="1:10" ht="24.95" customHeight="1">
      <c r="A16" s="482" t="s">
        <v>235</v>
      </c>
      <c r="B16" s="477" t="s">
        <v>67</v>
      </c>
      <c r="C16" s="478">
        <v>0.19420000000000001</v>
      </c>
      <c r="D16" s="479">
        <v>87.1</v>
      </c>
      <c r="E16" s="480">
        <v>1.1952</v>
      </c>
      <c r="F16" s="481">
        <v>-1.1000000000000001</v>
      </c>
      <c r="H16" s="427"/>
      <c r="J16" s="427"/>
    </row>
    <row r="17" spans="1:10" ht="24.95" customHeight="1">
      <c r="A17" s="484" t="s">
        <v>236</v>
      </c>
      <c r="B17" s="477" t="s">
        <v>67</v>
      </c>
      <c r="C17" s="478">
        <v>6.6600000000000006E-2</v>
      </c>
      <c r="D17" s="479">
        <v>-13.8</v>
      </c>
      <c r="E17" s="480">
        <v>0.89090000000000003</v>
      </c>
      <c r="F17" s="481">
        <v>9.6999999999999993</v>
      </c>
      <c r="H17" s="427"/>
      <c r="J17" s="427"/>
    </row>
    <row r="18" spans="1:10" ht="24.95" customHeight="1">
      <c r="A18" s="482" t="s">
        <v>237</v>
      </c>
      <c r="B18" s="477" t="s">
        <v>238</v>
      </c>
      <c r="C18" s="485">
        <v>11</v>
      </c>
      <c r="D18" s="479">
        <v>-35.299999999999997</v>
      </c>
      <c r="E18" s="486">
        <v>2166</v>
      </c>
      <c r="F18" s="481">
        <v>-44.5</v>
      </c>
      <c r="H18" s="427"/>
      <c r="J18" s="427"/>
    </row>
    <row r="19" spans="1:10" ht="24.95" customHeight="1">
      <c r="A19" s="482" t="s">
        <v>239</v>
      </c>
      <c r="B19" s="477" t="s">
        <v>240</v>
      </c>
      <c r="C19" s="478">
        <v>0.2177</v>
      </c>
      <c r="D19" s="479">
        <v>-80.900000000000006</v>
      </c>
      <c r="E19" s="480">
        <v>14.868</v>
      </c>
      <c r="F19" s="481">
        <v>-20.7</v>
      </c>
      <c r="H19" s="427"/>
      <c r="J19" s="427"/>
    </row>
    <row r="20" spans="1:10" ht="24.95" customHeight="1">
      <c r="A20" s="482" t="s">
        <v>241</v>
      </c>
      <c r="B20" s="477" t="s">
        <v>242</v>
      </c>
      <c r="C20" s="485">
        <v>1218</v>
      </c>
      <c r="D20" s="479">
        <v>15.3</v>
      </c>
      <c r="E20" s="486">
        <v>11872</v>
      </c>
      <c r="F20" s="481">
        <v>4.8</v>
      </c>
      <c r="H20" s="427"/>
      <c r="J20" s="427"/>
    </row>
    <row r="21" spans="1:10" ht="24.95" customHeight="1">
      <c r="A21" s="482" t="s">
        <v>243</v>
      </c>
      <c r="B21" s="477" t="s">
        <v>244</v>
      </c>
      <c r="C21" s="478">
        <v>11.380599999999999</v>
      </c>
      <c r="D21" s="479">
        <v>10.8</v>
      </c>
      <c r="E21" s="480">
        <v>129.3518</v>
      </c>
      <c r="F21" s="481">
        <v>-25.3</v>
      </c>
      <c r="G21" s="151"/>
      <c r="H21" s="487"/>
      <c r="J21" s="427"/>
    </row>
    <row r="22" spans="1:10" ht="24.95" customHeight="1">
      <c r="A22" s="482" t="s">
        <v>245</v>
      </c>
      <c r="B22" s="477" t="s">
        <v>31</v>
      </c>
      <c r="C22" s="478">
        <v>18.7834</v>
      </c>
      <c r="D22" s="479">
        <v>9</v>
      </c>
      <c r="E22" s="480">
        <v>208.48859999999999</v>
      </c>
      <c r="F22" s="481">
        <v>11.7</v>
      </c>
      <c r="G22" s="151"/>
      <c r="H22" s="427"/>
      <c r="J22" s="427"/>
    </row>
    <row r="23" spans="1:10" ht="24.95" customHeight="1">
      <c r="A23" s="488" t="s">
        <v>246</v>
      </c>
      <c r="B23" s="489" t="s">
        <v>31</v>
      </c>
      <c r="C23" s="490">
        <v>9.3737999999999992</v>
      </c>
      <c r="D23" s="491">
        <v>7.6</v>
      </c>
      <c r="E23" s="492">
        <v>122.2227</v>
      </c>
      <c r="F23" s="493">
        <v>8.1</v>
      </c>
      <c r="G23" s="151"/>
      <c r="H23" s="427"/>
      <c r="J23" s="427"/>
    </row>
    <row r="24" spans="1:10" ht="26.1" customHeight="1">
      <c r="E24" s="408"/>
      <c r="H24" s="427"/>
      <c r="J24" s="427"/>
    </row>
    <row r="25" spans="1:10" ht="26.1" customHeight="1">
      <c r="E25" s="408"/>
      <c r="H25" s="427"/>
      <c r="J25" s="427"/>
    </row>
    <row r="26" spans="1:10" ht="26.1" customHeight="1">
      <c r="E26" s="408"/>
      <c r="H26" s="427"/>
      <c r="J26" s="427"/>
    </row>
    <row r="27" spans="1:10" ht="29.1" customHeight="1">
      <c r="A27" s="670"/>
      <c r="B27" s="670"/>
      <c r="C27" s="670"/>
      <c r="D27" s="670"/>
      <c r="E27" s="670"/>
      <c r="F27" s="670"/>
    </row>
  </sheetData>
  <sheetProtection password="DC9E" sheet="1" objects="1" scenarios="1"/>
  <mergeCells count="3">
    <mergeCell ref="A1:F1"/>
    <mergeCell ref="E2:F2"/>
    <mergeCell ref="A27:F27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/>
  </sheetPr>
  <dimension ref="A1:C15"/>
  <sheetViews>
    <sheetView workbookViewId="0">
      <selection activeCell="G6" sqref="G6"/>
    </sheetView>
  </sheetViews>
  <sheetFormatPr defaultColWidth="9" defaultRowHeight="14.25"/>
  <cols>
    <col min="1" max="1" width="46.25" style="408" customWidth="1"/>
    <col min="2" max="3" width="14.5" style="409" customWidth="1"/>
    <col min="4" max="16384" width="9" style="408"/>
  </cols>
  <sheetData>
    <row r="1" spans="1:3" ht="28.5" customHeight="1">
      <c r="A1" s="661" t="s">
        <v>247</v>
      </c>
      <c r="B1" s="678"/>
      <c r="C1" s="678"/>
    </row>
    <row r="2" spans="1:3" ht="28.5" customHeight="1">
      <c r="A2" s="464"/>
      <c r="B2" s="679" t="s">
        <v>248</v>
      </c>
      <c r="C2" s="679"/>
    </row>
    <row r="3" spans="1:3" ht="40.5" customHeight="1">
      <c r="A3" s="465" t="s">
        <v>36</v>
      </c>
      <c r="B3" s="364" t="s">
        <v>3</v>
      </c>
      <c r="C3" s="466" t="s">
        <v>5</v>
      </c>
    </row>
    <row r="4" spans="1:3" s="407" customFormat="1" ht="30" customHeight="1">
      <c r="A4" s="467" t="s">
        <v>249</v>
      </c>
      <c r="B4" s="468">
        <v>1146.02</v>
      </c>
      <c r="C4" s="469">
        <v>1.1000000000000001</v>
      </c>
    </row>
    <row r="5" spans="1:3" s="407" customFormat="1" ht="30" customHeight="1">
      <c r="A5" s="467" t="s">
        <v>250</v>
      </c>
      <c r="B5" s="468">
        <v>44.68</v>
      </c>
      <c r="C5" s="469">
        <v>-1.7</v>
      </c>
    </row>
    <row r="6" spans="1:3" ht="30" customHeight="1">
      <c r="A6" s="467" t="s">
        <v>251</v>
      </c>
      <c r="B6" s="468">
        <v>868.78</v>
      </c>
      <c r="C6" s="469">
        <v>-1.1000000000000001</v>
      </c>
    </row>
    <row r="7" spans="1:3" ht="30" customHeight="1">
      <c r="A7" s="470" t="s">
        <v>252</v>
      </c>
      <c r="B7" s="468">
        <v>232.55</v>
      </c>
      <c r="C7" s="469">
        <v>11.1</v>
      </c>
    </row>
    <row r="8" spans="1:3" ht="30" customHeight="1">
      <c r="A8" s="470" t="s">
        <v>253</v>
      </c>
      <c r="B8" s="468">
        <v>954.9</v>
      </c>
      <c r="C8" s="469">
        <v>1.9</v>
      </c>
    </row>
    <row r="9" spans="1:3" ht="30" customHeight="1">
      <c r="A9" s="470" t="s">
        <v>254</v>
      </c>
      <c r="B9" s="468">
        <v>81.650000000000006</v>
      </c>
      <c r="C9" s="469">
        <v>-1.7</v>
      </c>
    </row>
    <row r="10" spans="1:3" ht="30" customHeight="1">
      <c r="A10" s="470" t="s">
        <v>255</v>
      </c>
      <c r="B10" s="468">
        <v>3.05</v>
      </c>
      <c r="C10" s="469">
        <v>-13.5</v>
      </c>
    </row>
    <row r="11" spans="1:3" ht="30" customHeight="1">
      <c r="A11" s="470" t="s">
        <v>256</v>
      </c>
      <c r="B11" s="468">
        <v>37.369999999999997</v>
      </c>
      <c r="C11" s="469">
        <v>-2.6</v>
      </c>
    </row>
    <row r="12" spans="1:3" ht="30" customHeight="1">
      <c r="A12" s="470" t="s">
        <v>257</v>
      </c>
      <c r="B12" s="468">
        <v>601.39</v>
      </c>
      <c r="C12" s="469">
        <v>-0.5</v>
      </c>
    </row>
    <row r="13" spans="1:3" ht="30" customHeight="1">
      <c r="A13" s="471" t="s">
        <v>258</v>
      </c>
      <c r="B13" s="468">
        <v>0.11</v>
      </c>
      <c r="C13" s="469">
        <v>24.9</v>
      </c>
    </row>
    <row r="14" spans="1:3" ht="30" customHeight="1">
      <c r="A14" s="471" t="s">
        <v>259</v>
      </c>
      <c r="B14" s="468">
        <v>231.32</v>
      </c>
      <c r="C14" s="469">
        <v>11.1</v>
      </c>
    </row>
    <row r="15" spans="1:3" ht="25.5" customHeight="1">
      <c r="A15" s="680" t="s">
        <v>260</v>
      </c>
      <c r="B15" s="680"/>
      <c r="C15" s="681"/>
    </row>
  </sheetData>
  <sheetProtection password="DC9E" sheet="1" objects="1" scenarios="1"/>
  <mergeCells count="3">
    <mergeCell ref="A1:C1"/>
    <mergeCell ref="B2:C2"/>
    <mergeCell ref="A15:C15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/>
  </sheetPr>
  <dimension ref="A1:Q24"/>
  <sheetViews>
    <sheetView workbookViewId="0">
      <selection activeCell="I16" sqref="I16"/>
    </sheetView>
  </sheetViews>
  <sheetFormatPr defaultColWidth="9" defaultRowHeight="14.25"/>
  <cols>
    <col min="1" max="1" width="29.75" style="43" customWidth="1"/>
    <col min="2" max="2" width="13.375" style="43" customWidth="1"/>
    <col min="3" max="3" width="12.875" style="43" customWidth="1"/>
    <col min="4" max="4" width="13.125" style="43" customWidth="1"/>
    <col min="5" max="16384" width="9" style="43"/>
  </cols>
  <sheetData>
    <row r="1" spans="1:8" ht="34.5" customHeight="1">
      <c r="A1" s="661" t="s">
        <v>261</v>
      </c>
      <c r="B1" s="682"/>
      <c r="C1" s="663"/>
      <c r="D1" s="678"/>
      <c r="E1" s="329"/>
      <c r="F1" s="318"/>
      <c r="G1" s="318"/>
      <c r="H1" s="318"/>
    </row>
    <row r="2" spans="1:8" ht="15.75" hidden="1">
      <c r="B2" s="683"/>
      <c r="C2" s="678"/>
      <c r="D2" s="683"/>
      <c r="E2" s="678"/>
    </row>
    <row r="3" spans="1:8" ht="12.75" customHeight="1">
      <c r="B3" s="383"/>
      <c r="C3" s="197"/>
      <c r="D3" s="383"/>
      <c r="E3" s="197"/>
    </row>
    <row r="4" spans="1:8" ht="32.25" customHeight="1">
      <c r="A4" s="384" t="s">
        <v>36</v>
      </c>
      <c r="B4" s="364" t="s">
        <v>262</v>
      </c>
      <c r="C4" s="364" t="s">
        <v>263</v>
      </c>
      <c r="D4" s="384" t="s">
        <v>5</v>
      </c>
      <c r="E4" s="323"/>
      <c r="F4" s="317"/>
      <c r="G4" s="317"/>
      <c r="H4" s="317"/>
    </row>
    <row r="5" spans="1:8" ht="35.1" customHeight="1">
      <c r="A5" s="323" t="s">
        <v>264</v>
      </c>
      <c r="B5" s="437"/>
      <c r="C5" s="438"/>
      <c r="D5" s="439"/>
      <c r="E5" s="323"/>
      <c r="F5" s="317"/>
      <c r="G5" s="317"/>
      <c r="H5" s="317"/>
    </row>
    <row r="6" spans="1:8" ht="35.1" customHeight="1">
      <c r="A6" s="440" t="s">
        <v>265</v>
      </c>
      <c r="B6" s="441" t="s">
        <v>67</v>
      </c>
      <c r="C6" s="442">
        <v>2207</v>
      </c>
      <c r="D6" s="439">
        <v>-18.2</v>
      </c>
      <c r="E6" s="323"/>
      <c r="F6" s="317"/>
      <c r="G6" s="317"/>
      <c r="H6" s="317"/>
    </row>
    <row r="7" spans="1:8" ht="35.1" customHeight="1">
      <c r="A7" s="339" t="s">
        <v>266</v>
      </c>
      <c r="B7" s="441" t="s">
        <v>67</v>
      </c>
      <c r="C7" s="442">
        <v>1074</v>
      </c>
      <c r="D7" s="439">
        <v>0.4</v>
      </c>
      <c r="E7" s="443"/>
      <c r="F7" s="443"/>
    </row>
    <row r="8" spans="1:8" ht="35.1" customHeight="1">
      <c r="A8" s="440" t="s">
        <v>267</v>
      </c>
      <c r="B8" s="444" t="s">
        <v>268</v>
      </c>
      <c r="C8" s="445">
        <v>10.06</v>
      </c>
      <c r="D8" s="439">
        <v>24</v>
      </c>
      <c r="E8" s="51"/>
      <c r="F8" s="51"/>
    </row>
    <row r="9" spans="1:8" s="51" customFormat="1" ht="35.1" customHeight="1">
      <c r="A9" s="213" t="s">
        <v>269</v>
      </c>
      <c r="B9" s="446"/>
      <c r="C9" s="447"/>
      <c r="D9" s="439"/>
    </row>
    <row r="10" spans="1:8" ht="35.1" customHeight="1">
      <c r="A10" s="262" t="s">
        <v>270</v>
      </c>
      <c r="B10" s="441" t="s">
        <v>50</v>
      </c>
      <c r="C10" s="447"/>
      <c r="D10" s="439"/>
      <c r="E10" s="443"/>
      <c r="F10" s="443"/>
    </row>
    <row r="11" spans="1:8" ht="35.1" customHeight="1">
      <c r="A11" s="262" t="s">
        <v>271</v>
      </c>
      <c r="B11" s="441" t="s">
        <v>272</v>
      </c>
      <c r="C11" s="448">
        <v>0.1086</v>
      </c>
      <c r="D11" s="449">
        <v>12.190082644628101</v>
      </c>
      <c r="E11" s="450"/>
      <c r="F11" s="443"/>
    </row>
    <row r="12" spans="1:8" ht="35.1" customHeight="1">
      <c r="A12" s="262" t="s">
        <v>273</v>
      </c>
      <c r="B12" s="441" t="s">
        <v>274</v>
      </c>
      <c r="C12" s="448">
        <v>27.104500000000002</v>
      </c>
      <c r="D12" s="449">
        <v>11.8034071690797</v>
      </c>
      <c r="E12" s="51"/>
      <c r="F12" s="443"/>
    </row>
    <row r="13" spans="1:8" ht="35.1" customHeight="1">
      <c r="A13" s="262" t="s">
        <v>275</v>
      </c>
      <c r="B13" s="441" t="s">
        <v>119</v>
      </c>
      <c r="C13" s="258">
        <v>648</v>
      </c>
      <c r="D13" s="449">
        <v>-2.9940119760478998</v>
      </c>
      <c r="E13" s="450"/>
      <c r="F13" s="443"/>
    </row>
    <row r="14" spans="1:8" ht="35.1" customHeight="1">
      <c r="A14" s="262" t="s">
        <v>276</v>
      </c>
      <c r="B14" s="441" t="s">
        <v>277</v>
      </c>
      <c r="C14" s="448">
        <v>7.0845000000000002</v>
      </c>
      <c r="D14" s="449">
        <v>-4.06256347755434</v>
      </c>
      <c r="E14" s="451"/>
      <c r="F14" s="451"/>
    </row>
    <row r="15" spans="1:8" ht="35.1" customHeight="1">
      <c r="A15" s="262" t="s">
        <v>278</v>
      </c>
      <c r="B15" s="446"/>
      <c r="C15" s="452"/>
      <c r="D15" s="453"/>
      <c r="E15" s="443"/>
      <c r="F15" s="443"/>
    </row>
    <row r="16" spans="1:8" ht="35.1" customHeight="1">
      <c r="A16" s="262" t="s">
        <v>271</v>
      </c>
      <c r="B16" s="441" t="s">
        <v>67</v>
      </c>
      <c r="C16" s="447">
        <v>372</v>
      </c>
      <c r="D16" s="439">
        <v>4.0199999999999996</v>
      </c>
      <c r="E16" s="450"/>
      <c r="F16" s="443"/>
    </row>
    <row r="17" spans="1:17" ht="35.1" customHeight="1">
      <c r="A17" s="262" t="s">
        <v>273</v>
      </c>
      <c r="B17" s="441" t="s">
        <v>274</v>
      </c>
      <c r="C17" s="445">
        <v>17.173200000000001</v>
      </c>
      <c r="D17" s="439">
        <v>24.96</v>
      </c>
      <c r="E17" s="443"/>
      <c r="F17" s="443"/>
    </row>
    <row r="18" spans="1:17" ht="35.1" customHeight="1">
      <c r="A18" s="262" t="s">
        <v>275</v>
      </c>
      <c r="B18" s="441" t="s">
        <v>119</v>
      </c>
      <c r="C18" s="447">
        <v>56</v>
      </c>
      <c r="D18" s="439">
        <v>-1.62</v>
      </c>
      <c r="E18" s="450"/>
      <c r="F18" s="443"/>
    </row>
    <row r="19" spans="1:17" ht="35.1" customHeight="1">
      <c r="A19" s="376" t="s">
        <v>276</v>
      </c>
      <c r="B19" s="454" t="s">
        <v>277</v>
      </c>
      <c r="C19" s="455">
        <v>0.14860000000000001</v>
      </c>
      <c r="D19" s="456">
        <v>2.8</v>
      </c>
      <c r="E19" s="451"/>
      <c r="F19" s="451"/>
    </row>
    <row r="20" spans="1:17" ht="21.95" customHeight="1">
      <c r="A20" s="457"/>
      <c r="B20" s="458"/>
      <c r="C20" s="459"/>
      <c r="D20" s="459"/>
      <c r="E20" s="443"/>
      <c r="F20" s="443"/>
    </row>
    <row r="21" spans="1:17" s="436" customFormat="1" ht="27.75" customHeight="1">
      <c r="A21" s="684"/>
      <c r="B21" s="684"/>
      <c r="C21" s="684"/>
      <c r="D21" s="684"/>
      <c r="E21" s="460"/>
      <c r="F21" s="460"/>
      <c r="G21" s="460"/>
      <c r="H21" s="460"/>
      <c r="I21" s="460"/>
      <c r="J21" s="460"/>
      <c r="K21" s="460"/>
      <c r="L21" s="460"/>
      <c r="M21" s="460"/>
      <c r="N21" s="460"/>
      <c r="O21" s="463"/>
      <c r="P21" s="463"/>
      <c r="Q21" s="463"/>
    </row>
    <row r="22" spans="1:17" ht="21.95" customHeight="1">
      <c r="A22" s="461"/>
      <c r="B22" s="462"/>
      <c r="C22" s="451"/>
      <c r="D22" s="451"/>
      <c r="E22" s="451"/>
      <c r="F22" s="451"/>
    </row>
    <row r="23" spans="1:17" ht="21.95" customHeight="1">
      <c r="A23" s="461"/>
      <c r="B23" s="462"/>
      <c r="C23" s="443"/>
      <c r="D23" s="443"/>
      <c r="E23" s="443"/>
      <c r="F23" s="443"/>
    </row>
    <row r="24" spans="1:17" ht="21.95" customHeight="1">
      <c r="A24" s="323"/>
      <c r="B24" s="323"/>
    </row>
  </sheetData>
  <sheetProtection password="DC9E" sheet="1" objects="1" scenarios="1"/>
  <mergeCells count="4">
    <mergeCell ref="A1:D1"/>
    <mergeCell ref="B2:C2"/>
    <mergeCell ref="D2:E2"/>
    <mergeCell ref="A21:D21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/>
  </sheetPr>
  <dimension ref="A1:I27"/>
  <sheetViews>
    <sheetView workbookViewId="0">
      <selection activeCell="E10" sqref="E10"/>
    </sheetView>
  </sheetViews>
  <sheetFormatPr defaultColWidth="9" defaultRowHeight="14.25"/>
  <cols>
    <col min="1" max="1" width="41.875" style="408" customWidth="1"/>
    <col min="2" max="2" width="11.875" style="408" customWidth="1"/>
    <col min="3" max="4" width="14.5" style="409" customWidth="1"/>
    <col min="5" max="5" width="12.625" style="408" customWidth="1"/>
    <col min="6" max="9" width="14.125" style="408" customWidth="1"/>
    <col min="10" max="16384" width="9" style="408"/>
  </cols>
  <sheetData>
    <row r="1" spans="1:9" ht="33.75" customHeight="1">
      <c r="A1" s="671" t="s">
        <v>279</v>
      </c>
      <c r="B1" s="672"/>
      <c r="C1" s="685"/>
      <c r="D1" s="685"/>
    </row>
    <row r="2" spans="1:9" ht="35.25" customHeight="1">
      <c r="A2" s="411" t="s">
        <v>36</v>
      </c>
      <c r="B2" s="282" t="s">
        <v>2</v>
      </c>
      <c r="C2" s="412" t="s">
        <v>3</v>
      </c>
      <c r="D2" s="411" t="s">
        <v>5</v>
      </c>
    </row>
    <row r="3" spans="1:9" s="407" customFormat="1" ht="24.95" customHeight="1">
      <c r="A3" s="413" t="s">
        <v>280</v>
      </c>
      <c r="B3" s="414" t="s">
        <v>7</v>
      </c>
      <c r="C3" s="415"/>
      <c r="D3" s="416">
        <v>12.8</v>
      </c>
      <c r="F3" s="417"/>
      <c r="G3" s="418"/>
    </row>
    <row r="4" spans="1:9" ht="24.95" customHeight="1">
      <c r="A4" s="413" t="s">
        <v>281</v>
      </c>
      <c r="B4" s="419" t="s">
        <v>7</v>
      </c>
      <c r="C4" s="420"/>
      <c r="D4" s="421">
        <v>4.8</v>
      </c>
      <c r="F4" s="422"/>
      <c r="G4" s="423"/>
      <c r="I4" s="427"/>
    </row>
    <row r="5" spans="1:9" ht="24.95" customHeight="1">
      <c r="A5" s="424" t="s">
        <v>282</v>
      </c>
      <c r="B5" s="419" t="s">
        <v>7</v>
      </c>
      <c r="C5" s="420"/>
      <c r="D5" s="421">
        <v>20.6</v>
      </c>
      <c r="F5" s="151"/>
      <c r="G5" s="423"/>
      <c r="I5" s="427"/>
    </row>
    <row r="6" spans="1:9" customFormat="1" ht="24.95" customHeight="1">
      <c r="A6" s="424" t="s">
        <v>283</v>
      </c>
      <c r="B6" s="419" t="s">
        <v>7</v>
      </c>
      <c r="C6" s="420"/>
      <c r="D6" s="421">
        <v>8.9340274865502796</v>
      </c>
      <c r="E6" s="179"/>
      <c r="F6" s="179"/>
      <c r="G6" s="423"/>
      <c r="I6" s="427"/>
    </row>
    <row r="7" spans="1:9" s="407" customFormat="1" ht="24.95" customHeight="1">
      <c r="A7" s="413" t="s">
        <v>284</v>
      </c>
      <c r="B7" s="419" t="s">
        <v>7</v>
      </c>
      <c r="C7" s="420"/>
      <c r="D7" s="421">
        <v>56.3</v>
      </c>
      <c r="F7" s="417"/>
      <c r="G7" s="425"/>
    </row>
    <row r="8" spans="1:9" s="407" customFormat="1" ht="24.95" customHeight="1">
      <c r="A8" s="426" t="s">
        <v>285</v>
      </c>
      <c r="B8" s="419" t="s">
        <v>7</v>
      </c>
      <c r="C8" s="420"/>
      <c r="D8" s="421">
        <v>-10.8</v>
      </c>
      <c r="F8" s="422"/>
    </row>
    <row r="9" spans="1:9" s="407" customFormat="1" ht="24.95" customHeight="1">
      <c r="A9" s="426" t="s">
        <v>286</v>
      </c>
      <c r="B9" s="419" t="s">
        <v>7</v>
      </c>
      <c r="C9" s="420"/>
      <c r="D9" s="421">
        <v>-43</v>
      </c>
      <c r="F9" s="422"/>
    </row>
    <row r="10" spans="1:9" ht="24.95" customHeight="1">
      <c r="A10" s="424" t="s">
        <v>287</v>
      </c>
      <c r="B10" s="419" t="s">
        <v>7</v>
      </c>
      <c r="C10" s="420"/>
      <c r="D10" s="421">
        <v>-6.5</v>
      </c>
      <c r="G10" s="427"/>
      <c r="I10" s="427"/>
    </row>
    <row r="11" spans="1:9" ht="24.95" customHeight="1">
      <c r="A11" s="424" t="s">
        <v>288</v>
      </c>
      <c r="B11" s="419" t="s">
        <v>7</v>
      </c>
      <c r="C11" s="420"/>
      <c r="D11" s="421">
        <v>7.6</v>
      </c>
      <c r="G11" s="427"/>
      <c r="I11" s="427"/>
    </row>
    <row r="12" spans="1:9" ht="24.95" customHeight="1">
      <c r="A12" s="424" t="s">
        <v>289</v>
      </c>
      <c r="B12" s="419" t="s">
        <v>7</v>
      </c>
      <c r="C12" s="420"/>
      <c r="D12" s="421">
        <v>27.4</v>
      </c>
      <c r="G12" s="427"/>
      <c r="I12" s="427"/>
    </row>
    <row r="13" spans="1:9" ht="24.95" customHeight="1">
      <c r="A13" s="424" t="s">
        <v>290</v>
      </c>
      <c r="B13" s="419" t="s">
        <v>7</v>
      </c>
      <c r="C13" s="420"/>
      <c r="D13" s="421">
        <v>-12.6</v>
      </c>
      <c r="G13" s="427"/>
      <c r="I13" s="427"/>
    </row>
    <row r="14" spans="1:9" ht="24.95" customHeight="1">
      <c r="A14" s="426" t="s">
        <v>291</v>
      </c>
      <c r="B14" s="419" t="s">
        <v>7</v>
      </c>
      <c r="C14" s="420"/>
      <c r="D14" s="421">
        <v>-10</v>
      </c>
      <c r="G14" s="427"/>
      <c r="I14" s="427"/>
    </row>
    <row r="15" spans="1:9" ht="24.95" customHeight="1">
      <c r="A15" s="426" t="s">
        <v>292</v>
      </c>
      <c r="B15" s="419" t="s">
        <v>7</v>
      </c>
      <c r="C15" s="420"/>
      <c r="D15" s="421">
        <v>28.7</v>
      </c>
      <c r="G15" s="427"/>
      <c r="I15" s="427"/>
    </row>
    <row r="16" spans="1:9" ht="24.95" customHeight="1">
      <c r="A16" s="428" t="s">
        <v>293</v>
      </c>
      <c r="B16" s="429" t="s">
        <v>107</v>
      </c>
      <c r="C16" s="195">
        <v>983</v>
      </c>
      <c r="D16" s="421">
        <v>-46</v>
      </c>
      <c r="F16" s="430"/>
      <c r="G16" s="427"/>
      <c r="I16" s="427"/>
    </row>
    <row r="17" spans="1:9" ht="24.95" customHeight="1">
      <c r="A17" s="428" t="s">
        <v>294</v>
      </c>
      <c r="B17" s="429" t="s">
        <v>107</v>
      </c>
      <c r="C17" s="195">
        <v>227</v>
      </c>
      <c r="D17" s="421">
        <v>-87.8</v>
      </c>
      <c r="G17" s="427"/>
      <c r="I17" s="427"/>
    </row>
    <row r="18" spans="1:9" ht="24.95" customHeight="1">
      <c r="A18" s="428" t="s">
        <v>295</v>
      </c>
      <c r="B18" s="429" t="s">
        <v>107</v>
      </c>
      <c r="C18" s="195">
        <v>197</v>
      </c>
      <c r="D18" s="421">
        <v>-48.3</v>
      </c>
      <c r="G18" s="427"/>
      <c r="I18" s="427"/>
    </row>
    <row r="19" spans="1:9" ht="24.95" customHeight="1">
      <c r="A19" s="428" t="s">
        <v>296</v>
      </c>
      <c r="B19" s="429" t="s">
        <v>14</v>
      </c>
      <c r="C19" s="431">
        <v>3137.6</v>
      </c>
      <c r="D19" s="421">
        <v>6.5</v>
      </c>
      <c r="G19" s="427"/>
      <c r="I19" s="427"/>
    </row>
    <row r="20" spans="1:9" ht="24.95" customHeight="1">
      <c r="A20" s="428" t="s">
        <v>297</v>
      </c>
      <c r="B20" s="429" t="s">
        <v>14</v>
      </c>
      <c r="C20" s="431">
        <v>2102.46</v>
      </c>
      <c r="D20" s="421">
        <v>11.9</v>
      </c>
      <c r="G20" s="427" t="s">
        <v>50</v>
      </c>
      <c r="I20" s="427"/>
    </row>
    <row r="21" spans="1:9" ht="24.95" customHeight="1">
      <c r="A21" s="428" t="s">
        <v>298</v>
      </c>
      <c r="B21" s="429" t="s">
        <v>14</v>
      </c>
      <c r="C21" s="431">
        <v>325.17</v>
      </c>
      <c r="D21" s="421">
        <v>29.8</v>
      </c>
    </row>
    <row r="22" spans="1:9" ht="24.95" customHeight="1">
      <c r="A22" s="428" t="s">
        <v>297</v>
      </c>
      <c r="B22" s="429" t="s">
        <v>14</v>
      </c>
      <c r="C22" s="431">
        <v>224.4</v>
      </c>
      <c r="D22" s="421">
        <v>226.3</v>
      </c>
    </row>
    <row r="23" spans="1:9" ht="24.95" customHeight="1">
      <c r="A23" s="428" t="s">
        <v>299</v>
      </c>
      <c r="B23" s="429" t="s">
        <v>14</v>
      </c>
      <c r="C23" s="431">
        <v>547.35</v>
      </c>
      <c r="D23" s="421">
        <v>-7.1</v>
      </c>
    </row>
    <row r="24" spans="1:9" ht="24.95" customHeight="1">
      <c r="A24" s="432" t="s">
        <v>300</v>
      </c>
      <c r="B24" s="433" t="s">
        <v>7</v>
      </c>
      <c r="C24" s="434">
        <v>442.00630000000001</v>
      </c>
      <c r="D24" s="435">
        <v>3.8</v>
      </c>
    </row>
    <row r="25" spans="1:9" ht="24.95" customHeight="1">
      <c r="A25" s="686"/>
      <c r="B25" s="687"/>
      <c r="C25" s="687"/>
      <c r="D25" s="687"/>
    </row>
    <row r="26" spans="1:9" ht="24.95" customHeight="1">
      <c r="B26" s="409"/>
    </row>
    <row r="27" spans="1:9" ht="20.25" customHeight="1"/>
  </sheetData>
  <sheetProtection password="DC9E" sheet="1" objects="1" scenarios="1"/>
  <mergeCells count="2">
    <mergeCell ref="A1:D1"/>
    <mergeCell ref="A25:D25"/>
  </mergeCells>
  <phoneticPr fontId="11" type="noConversion"/>
  <printOptions horizontalCentered="1"/>
  <pageMargins left="0.55000000000000004" right="0.55000000000000004" top="0.97916666666666696" bottom="0.97916666666666696" header="0.50902777777777797" footer="0.50902777777777797"/>
  <pageSetup paperSize="9" orientation="portrait" blackAndWhite="1" horizontalDpi="200" verticalDpi="300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/>
  </sheetPr>
  <dimension ref="A1:C31"/>
  <sheetViews>
    <sheetView workbookViewId="0">
      <selection activeCell="E24" sqref="E24"/>
    </sheetView>
  </sheetViews>
  <sheetFormatPr defaultColWidth="9" defaultRowHeight="14.25"/>
  <cols>
    <col min="1" max="1" width="43.5" style="43" customWidth="1"/>
    <col min="2" max="2" width="17.375" style="43" customWidth="1"/>
    <col min="3" max="3" width="17.125" style="43" customWidth="1"/>
    <col min="4" max="16384" width="9" style="43"/>
  </cols>
  <sheetData>
    <row r="1" spans="1:3" ht="34.5" customHeight="1">
      <c r="A1" s="653" t="s">
        <v>15</v>
      </c>
      <c r="B1" s="653"/>
      <c r="C1" s="653"/>
    </row>
    <row r="2" spans="1:3" ht="16.5" hidden="1" customHeight="1">
      <c r="B2" s="197"/>
      <c r="C2" s="383"/>
    </row>
    <row r="3" spans="1:3" ht="16.5" customHeight="1">
      <c r="B3" s="197"/>
      <c r="C3" s="197" t="s">
        <v>35</v>
      </c>
    </row>
    <row r="4" spans="1:3" ht="30.75" customHeight="1">
      <c r="A4" s="397" t="s">
        <v>36</v>
      </c>
      <c r="B4" s="398" t="s">
        <v>3</v>
      </c>
      <c r="C4" s="398" t="s">
        <v>79</v>
      </c>
    </row>
    <row r="5" spans="1:3" ht="21" customHeight="1">
      <c r="A5" s="261" t="s">
        <v>301</v>
      </c>
      <c r="B5" s="399">
        <v>1697.3036999999999</v>
      </c>
      <c r="C5" s="400">
        <v>10.3</v>
      </c>
    </row>
    <row r="6" spans="1:3" ht="21" customHeight="1">
      <c r="A6" s="262" t="s">
        <v>302</v>
      </c>
      <c r="B6" s="399"/>
      <c r="C6" s="400"/>
    </row>
    <row r="7" spans="1:3" ht="21" customHeight="1">
      <c r="A7" s="262" t="s">
        <v>303</v>
      </c>
      <c r="B7" s="399">
        <v>1379.8430000000001</v>
      </c>
      <c r="C7" s="400">
        <v>10.199999999999999</v>
      </c>
    </row>
    <row r="8" spans="1:3" ht="21" customHeight="1">
      <c r="A8" s="262" t="s">
        <v>304</v>
      </c>
      <c r="B8" s="399">
        <v>317.46080000000001</v>
      </c>
      <c r="C8" s="400">
        <v>11</v>
      </c>
    </row>
    <row r="9" spans="1:3" ht="21" customHeight="1">
      <c r="A9" s="262" t="s">
        <v>305</v>
      </c>
      <c r="B9" s="399"/>
      <c r="C9" s="400"/>
    </row>
    <row r="10" spans="1:3" ht="21" customHeight="1">
      <c r="A10" s="262" t="s">
        <v>306</v>
      </c>
      <c r="B10" s="399">
        <v>1503.9654</v>
      </c>
      <c r="C10" s="400">
        <v>10.6</v>
      </c>
    </row>
    <row r="11" spans="1:3" ht="21" customHeight="1">
      <c r="A11" s="262" t="s">
        <v>307</v>
      </c>
      <c r="B11" s="399">
        <v>193.3383</v>
      </c>
      <c r="C11" s="400">
        <v>8.6</v>
      </c>
    </row>
    <row r="12" spans="1:3" ht="21" customHeight="1">
      <c r="A12" s="401" t="s">
        <v>308</v>
      </c>
      <c r="B12" s="399">
        <v>229.48840000000001</v>
      </c>
      <c r="C12" s="400">
        <v>11.6</v>
      </c>
    </row>
    <row r="13" spans="1:3" ht="21" customHeight="1">
      <c r="A13" s="262" t="s">
        <v>309</v>
      </c>
      <c r="B13" s="399">
        <v>38.270400000000002</v>
      </c>
      <c r="C13" s="400">
        <v>10.7</v>
      </c>
    </row>
    <row r="14" spans="1:3" ht="21" customHeight="1">
      <c r="A14" s="262" t="s">
        <v>310</v>
      </c>
      <c r="B14" s="399">
        <v>3.1474000000000002</v>
      </c>
      <c r="C14" s="400">
        <v>4.4000000000000004</v>
      </c>
    </row>
    <row r="15" spans="1:3" ht="21" customHeight="1">
      <c r="A15" s="262" t="s">
        <v>311</v>
      </c>
      <c r="B15" s="399">
        <v>1.4514</v>
      </c>
      <c r="C15" s="400">
        <v>1.3</v>
      </c>
    </row>
    <row r="16" spans="1:3" ht="21" customHeight="1">
      <c r="A16" s="262" t="s">
        <v>312</v>
      </c>
      <c r="B16" s="399">
        <v>2.2667000000000002</v>
      </c>
      <c r="C16" s="400">
        <v>3</v>
      </c>
    </row>
    <row r="17" spans="1:3" ht="21" customHeight="1">
      <c r="A17" s="402" t="s">
        <v>313</v>
      </c>
      <c r="B17" s="399">
        <v>8.6142000000000003</v>
      </c>
      <c r="C17" s="400">
        <v>7.6</v>
      </c>
    </row>
    <row r="18" spans="1:3" ht="21" customHeight="1">
      <c r="A18" s="403" t="s">
        <v>314</v>
      </c>
      <c r="B18" s="399">
        <v>2.3931</v>
      </c>
      <c r="C18" s="400">
        <v>9.4</v>
      </c>
    </row>
    <row r="19" spans="1:3" ht="21" customHeight="1">
      <c r="A19" s="403" t="s">
        <v>315</v>
      </c>
      <c r="B19" s="399">
        <v>0.1026</v>
      </c>
      <c r="C19" s="400">
        <v>1.3</v>
      </c>
    </row>
    <row r="20" spans="1:3" ht="21" customHeight="1">
      <c r="A20" s="403" t="s">
        <v>316</v>
      </c>
      <c r="B20" s="399">
        <v>2.2372999999999998</v>
      </c>
      <c r="C20" s="400">
        <v>1.7</v>
      </c>
    </row>
    <row r="21" spans="1:3" ht="21" customHeight="1">
      <c r="A21" s="403" t="s">
        <v>317</v>
      </c>
      <c r="B21" s="399">
        <v>7.1400000000000005E-2</v>
      </c>
      <c r="C21" s="400">
        <v>-5.6</v>
      </c>
    </row>
    <row r="22" spans="1:3" ht="21" customHeight="1">
      <c r="A22" s="403" t="s">
        <v>318</v>
      </c>
      <c r="B22" s="399">
        <v>11.876200000000001</v>
      </c>
      <c r="C22" s="400">
        <v>4.5</v>
      </c>
    </row>
    <row r="23" spans="1:3" ht="21" customHeight="1">
      <c r="A23" s="403" t="s">
        <v>319</v>
      </c>
      <c r="B23" s="399">
        <v>9.6644000000000005</v>
      </c>
      <c r="C23" s="400">
        <v>21</v>
      </c>
    </row>
    <row r="24" spans="1:3" ht="21" customHeight="1">
      <c r="A24" s="403" t="s">
        <v>320</v>
      </c>
      <c r="B24" s="399">
        <v>1.5944</v>
      </c>
      <c r="C24" s="400">
        <v>5</v>
      </c>
    </row>
    <row r="25" spans="1:3" ht="21" customHeight="1">
      <c r="A25" s="403" t="s">
        <v>321</v>
      </c>
      <c r="B25" s="399">
        <v>2.8166000000000002</v>
      </c>
      <c r="C25" s="400">
        <v>8.4</v>
      </c>
    </row>
    <row r="26" spans="1:3" ht="21" customHeight="1">
      <c r="A26" s="403" t="s">
        <v>322</v>
      </c>
      <c r="B26" s="399">
        <v>2.4441999999999999</v>
      </c>
      <c r="C26" s="400">
        <v>-4.4000000000000004</v>
      </c>
    </row>
    <row r="27" spans="1:3" ht="21" customHeight="1">
      <c r="A27" s="403" t="s">
        <v>323</v>
      </c>
      <c r="B27" s="399">
        <v>63.991599999999998</v>
      </c>
      <c r="C27" s="400">
        <v>14.1</v>
      </c>
    </row>
    <row r="28" spans="1:3" ht="21" customHeight="1">
      <c r="A28" s="403" t="s">
        <v>324</v>
      </c>
      <c r="B28" s="399">
        <v>2.3801999999999999</v>
      </c>
      <c r="C28" s="400">
        <v>3</v>
      </c>
    </row>
    <row r="29" spans="1:3" ht="21" customHeight="1">
      <c r="A29" s="403" t="s">
        <v>325</v>
      </c>
      <c r="B29" s="399">
        <v>2.3033000000000001</v>
      </c>
      <c r="C29" s="400">
        <v>3</v>
      </c>
    </row>
    <row r="30" spans="1:3" ht="21" customHeight="1">
      <c r="A30" s="403" t="s">
        <v>326</v>
      </c>
      <c r="B30" s="399">
        <v>71.087400000000002</v>
      </c>
      <c r="C30" s="400">
        <v>12.3</v>
      </c>
    </row>
    <row r="31" spans="1:3" ht="21" customHeight="1">
      <c r="A31" s="404" t="s">
        <v>327</v>
      </c>
      <c r="B31" s="405">
        <v>2.7757000000000001</v>
      </c>
      <c r="C31" s="406">
        <v>47.4</v>
      </c>
    </row>
  </sheetData>
  <sheetProtection password="DC9E" sheet="1" objects="1" scenarios="1"/>
  <mergeCells count="1">
    <mergeCell ref="A1:C1"/>
  </mergeCells>
  <phoneticPr fontId="11" type="noConversion"/>
  <pageMargins left="0.75" right="0.55000000000000004" top="0.58888888888888902" bottom="0.78888888888888897" header="0.50902777777777797" footer="0.50902777777777797"/>
  <pageSetup paperSize="9" scale="111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/>
  </sheetPr>
  <dimension ref="A1:C29"/>
  <sheetViews>
    <sheetView workbookViewId="0">
      <selection activeCell="F15" sqref="F15"/>
    </sheetView>
  </sheetViews>
  <sheetFormatPr defaultColWidth="9" defaultRowHeight="14.25"/>
  <cols>
    <col min="1" max="1" width="43.5" style="43" customWidth="1"/>
    <col min="2" max="2" width="13.5" style="206" customWidth="1"/>
    <col min="3" max="3" width="13.875" style="43" customWidth="1"/>
    <col min="4" max="16384" width="9" style="43"/>
  </cols>
  <sheetData>
    <row r="1" spans="1:3" ht="40.5" customHeight="1">
      <c r="A1" s="653" t="s">
        <v>328</v>
      </c>
      <c r="B1" s="653"/>
      <c r="C1" s="653"/>
    </row>
    <row r="2" spans="1:3" ht="18" hidden="1" customHeight="1">
      <c r="A2" s="326"/>
      <c r="B2" s="382"/>
      <c r="C2" s="383"/>
    </row>
    <row r="3" spans="1:3" ht="21" customHeight="1">
      <c r="A3" s="326"/>
      <c r="B3" s="382"/>
      <c r="C3" s="197" t="s">
        <v>329</v>
      </c>
    </row>
    <row r="4" spans="1:3" ht="32.1" customHeight="1">
      <c r="A4" s="384" t="s">
        <v>36</v>
      </c>
      <c r="B4" s="364" t="s">
        <v>263</v>
      </c>
      <c r="C4" s="384" t="s">
        <v>330</v>
      </c>
    </row>
    <row r="5" spans="1:3" ht="21.95" customHeight="1">
      <c r="A5" s="214" t="s">
        <v>331</v>
      </c>
      <c r="B5" s="225">
        <v>17.378699999999998</v>
      </c>
      <c r="C5" s="217">
        <v>32.200000000000003</v>
      </c>
    </row>
    <row r="6" spans="1:3" ht="21.95" customHeight="1">
      <c r="A6" s="212" t="s">
        <v>332</v>
      </c>
      <c r="B6" s="225">
        <v>14.220599999999999</v>
      </c>
      <c r="C6" s="217">
        <v>34</v>
      </c>
    </row>
    <row r="7" spans="1:3" ht="21.95" customHeight="1">
      <c r="A7" s="212" t="s">
        <v>333</v>
      </c>
      <c r="B7" s="225">
        <v>4.6562999999999999</v>
      </c>
      <c r="C7" s="32">
        <v>49.5</v>
      </c>
    </row>
    <row r="8" spans="1:3" ht="21.95" customHeight="1">
      <c r="A8" s="212" t="s">
        <v>334</v>
      </c>
      <c r="B8" s="225">
        <v>2.8117000000000001</v>
      </c>
      <c r="C8" s="217">
        <v>53.3</v>
      </c>
    </row>
    <row r="9" spans="1:3" ht="21.95" customHeight="1">
      <c r="A9" s="212" t="s">
        <v>335</v>
      </c>
      <c r="B9" s="225">
        <v>0.52210000000000001</v>
      </c>
      <c r="C9" s="217">
        <v>-2.5</v>
      </c>
    </row>
    <row r="10" spans="1:3" ht="21.95" customHeight="1">
      <c r="A10" s="212" t="s">
        <v>336</v>
      </c>
      <c r="B10" s="225">
        <v>3.1581000000000001</v>
      </c>
      <c r="C10" s="217">
        <v>24.6</v>
      </c>
    </row>
    <row r="11" spans="1:3" ht="21.95" customHeight="1">
      <c r="A11" s="214" t="s">
        <v>337</v>
      </c>
      <c r="B11" s="225">
        <v>35.6922</v>
      </c>
      <c r="C11" s="217">
        <v>68.8</v>
      </c>
    </row>
    <row r="12" spans="1:3" ht="21.95" customHeight="1">
      <c r="A12" s="395" t="s">
        <v>338</v>
      </c>
      <c r="B12" s="225">
        <v>4.3446999999999996</v>
      </c>
      <c r="C12" s="217">
        <v>61.2</v>
      </c>
    </row>
    <row r="13" spans="1:3" ht="21.95" customHeight="1">
      <c r="A13" s="214" t="s">
        <v>339</v>
      </c>
      <c r="B13" s="225">
        <v>0.47599999999999998</v>
      </c>
      <c r="C13" s="217">
        <v>762.3</v>
      </c>
    </row>
    <row r="14" spans="1:3" ht="21.95" customHeight="1">
      <c r="A14" s="214" t="s">
        <v>340</v>
      </c>
      <c r="B14" s="225">
        <v>28.354700000000001</v>
      </c>
      <c r="C14" s="217">
        <v>73.599999999999994</v>
      </c>
    </row>
    <row r="15" spans="1:3" ht="21.95" customHeight="1">
      <c r="A15" s="226" t="s">
        <v>341</v>
      </c>
      <c r="B15" s="225">
        <v>10.0215</v>
      </c>
      <c r="C15" s="217">
        <v>59.5</v>
      </c>
    </row>
    <row r="16" spans="1:3" ht="21.95" customHeight="1">
      <c r="A16" s="214" t="s">
        <v>342</v>
      </c>
      <c r="B16" s="225">
        <v>0.70679999999999998</v>
      </c>
      <c r="C16" s="32">
        <v>50.3</v>
      </c>
    </row>
    <row r="17" spans="1:3" ht="21.95" customHeight="1">
      <c r="A17" s="214" t="s">
        <v>343</v>
      </c>
      <c r="B17" s="225">
        <v>5.9774000000000003</v>
      </c>
      <c r="C17" s="32">
        <v>50.9</v>
      </c>
    </row>
    <row r="18" spans="1:3" ht="21.95" customHeight="1">
      <c r="A18" s="214" t="s">
        <v>344</v>
      </c>
      <c r="B18" s="225">
        <v>2.5182000000000002</v>
      </c>
      <c r="C18" s="32">
        <v>181.9</v>
      </c>
    </row>
    <row r="19" spans="1:3" ht="21.95" customHeight="1">
      <c r="A19" s="214" t="s">
        <v>345</v>
      </c>
      <c r="B19" s="225">
        <v>0.92320000000000002</v>
      </c>
      <c r="C19" s="32">
        <v>770.9</v>
      </c>
    </row>
    <row r="20" spans="1:3" ht="21.95" customHeight="1">
      <c r="A20" s="214" t="s">
        <v>346</v>
      </c>
      <c r="B20" s="225">
        <v>1.9984</v>
      </c>
      <c r="C20" s="32">
        <v>111.5</v>
      </c>
    </row>
    <row r="21" spans="1:3" ht="21.95" customHeight="1">
      <c r="A21" s="214" t="s">
        <v>347</v>
      </c>
      <c r="B21" s="225">
        <v>3.6438999999999999</v>
      </c>
      <c r="C21" s="32">
        <v>41.1</v>
      </c>
    </row>
    <row r="22" spans="1:3" ht="21.95" customHeight="1">
      <c r="A22" s="214" t="s">
        <v>348</v>
      </c>
      <c r="B22" s="225">
        <v>1.5988</v>
      </c>
      <c r="C22" s="32">
        <v>368</v>
      </c>
    </row>
    <row r="23" spans="1:3" ht="21.95" customHeight="1">
      <c r="A23" s="214" t="s">
        <v>349</v>
      </c>
      <c r="B23" s="225">
        <v>0.95079999999999998</v>
      </c>
      <c r="C23" s="32">
        <v>35.200000000000003</v>
      </c>
    </row>
    <row r="24" spans="1:3" ht="21.95" customHeight="1">
      <c r="A24" s="214" t="s">
        <v>350</v>
      </c>
      <c r="B24" s="225">
        <v>1.5699999999999999E-2</v>
      </c>
      <c r="C24" s="396">
        <v>-66.2</v>
      </c>
    </row>
    <row r="25" spans="1:3" ht="18" customHeight="1">
      <c r="A25" s="688" t="s">
        <v>351</v>
      </c>
      <c r="B25" s="688"/>
      <c r="C25" s="688"/>
    </row>
    <row r="29" spans="1:3">
      <c r="A29" s="380"/>
      <c r="B29" s="394"/>
      <c r="C29" s="381"/>
    </row>
  </sheetData>
  <sheetProtection password="DC9E" sheet="1" objects="1" scenarios="1"/>
  <mergeCells count="2">
    <mergeCell ref="A1:C1"/>
    <mergeCell ref="A25:C25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/>
  </sheetPr>
  <dimension ref="A1:C39"/>
  <sheetViews>
    <sheetView topLeftCell="A4" workbookViewId="0">
      <selection activeCell="D35" sqref="D35"/>
    </sheetView>
  </sheetViews>
  <sheetFormatPr defaultColWidth="9" defaultRowHeight="14.25"/>
  <cols>
    <col min="1" max="1" width="42.875" style="43" customWidth="1"/>
    <col min="2" max="2" width="17.125" style="206" customWidth="1"/>
    <col min="3" max="3" width="13.875" style="43" customWidth="1"/>
    <col min="4" max="6" width="12.625" style="43" customWidth="1"/>
    <col min="7" max="16384" width="9" style="43"/>
  </cols>
  <sheetData>
    <row r="1" spans="1:3" ht="35.25" customHeight="1">
      <c r="A1" s="653" t="s">
        <v>352</v>
      </c>
      <c r="B1" s="653"/>
      <c r="C1" s="653"/>
    </row>
    <row r="2" spans="1:3" ht="18" hidden="1" customHeight="1">
      <c r="A2" s="326"/>
      <c r="B2" s="382"/>
      <c r="C2" s="383"/>
    </row>
    <row r="3" spans="1:3" ht="20.25" customHeight="1">
      <c r="A3" s="326"/>
      <c r="B3" s="382"/>
      <c r="C3" s="197" t="s">
        <v>35</v>
      </c>
    </row>
    <row r="4" spans="1:3" ht="32.1" customHeight="1">
      <c r="A4" s="384" t="s">
        <v>36</v>
      </c>
      <c r="B4" s="385" t="s">
        <v>353</v>
      </c>
      <c r="C4" s="384" t="s">
        <v>5</v>
      </c>
    </row>
    <row r="5" spans="1:3" ht="21.95" customHeight="1">
      <c r="A5" s="386" t="s">
        <v>354</v>
      </c>
      <c r="B5" s="211">
        <v>3333.6680999999999</v>
      </c>
      <c r="C5" s="387">
        <v>7.6</v>
      </c>
    </row>
    <row r="6" spans="1:3" ht="21.95" customHeight="1">
      <c r="A6" s="388" t="s">
        <v>355</v>
      </c>
      <c r="B6" s="211">
        <v>3329.2901999999999</v>
      </c>
      <c r="C6" s="389">
        <v>7.6</v>
      </c>
    </row>
    <row r="7" spans="1:3" ht="21.95" customHeight="1">
      <c r="A7" s="390" t="s">
        <v>356</v>
      </c>
      <c r="B7" s="211">
        <v>2191.2213000000002</v>
      </c>
      <c r="C7" s="389">
        <v>12</v>
      </c>
    </row>
    <row r="8" spans="1:3" ht="21.95" customHeight="1">
      <c r="A8" s="388" t="s">
        <v>357</v>
      </c>
      <c r="B8" s="211">
        <v>561.47490000000005</v>
      </c>
      <c r="C8" s="389">
        <v>-5.2</v>
      </c>
    </row>
    <row r="9" spans="1:3" ht="21.95" customHeight="1">
      <c r="A9" s="388" t="s">
        <v>358</v>
      </c>
      <c r="B9" s="211">
        <v>576.06389999999999</v>
      </c>
      <c r="C9" s="389">
        <v>8.1</v>
      </c>
    </row>
    <row r="10" spans="1:3" ht="21.95" customHeight="1">
      <c r="A10" s="388" t="s">
        <v>359</v>
      </c>
      <c r="B10" s="211">
        <v>0.53010000000000002</v>
      </c>
      <c r="C10" s="389">
        <v>-95.1</v>
      </c>
    </row>
    <row r="11" spans="1:3" ht="21.95" customHeight="1">
      <c r="A11" s="388" t="s">
        <v>360</v>
      </c>
      <c r="B11" s="211">
        <v>4.3779000000000003</v>
      </c>
      <c r="C11" s="389">
        <v>14.4</v>
      </c>
    </row>
    <row r="12" spans="1:3" ht="21.95" customHeight="1">
      <c r="A12" s="391" t="s">
        <v>361</v>
      </c>
      <c r="B12" s="211">
        <v>2269.7777999999998</v>
      </c>
      <c r="C12" s="389">
        <v>19.600000000000001</v>
      </c>
    </row>
    <row r="13" spans="1:3" ht="21.95" customHeight="1">
      <c r="A13" s="388" t="s">
        <v>362</v>
      </c>
      <c r="B13" s="211">
        <v>2268.3987999999999</v>
      </c>
      <c r="C13" s="389">
        <v>19.5</v>
      </c>
    </row>
    <row r="14" spans="1:3" ht="21.95" customHeight="1">
      <c r="A14" s="390" t="s">
        <v>363</v>
      </c>
      <c r="B14" s="211">
        <v>854.42169999999999</v>
      </c>
      <c r="C14" s="389">
        <v>28.3</v>
      </c>
    </row>
    <row r="15" spans="1:3" ht="21.95" customHeight="1">
      <c r="A15" s="390" t="s">
        <v>364</v>
      </c>
      <c r="B15" s="211">
        <v>1413.9771000000001</v>
      </c>
      <c r="C15" s="389">
        <v>14.8</v>
      </c>
    </row>
    <row r="16" spans="1:3" ht="21.95" customHeight="1">
      <c r="A16" s="390" t="s">
        <v>365</v>
      </c>
      <c r="B16" s="211">
        <v>0</v>
      </c>
      <c r="C16" s="389">
        <v>-100</v>
      </c>
    </row>
    <row r="17" spans="1:3" ht="21.95" customHeight="1">
      <c r="A17" s="388" t="s">
        <v>366</v>
      </c>
      <c r="B17" s="211">
        <v>1.379</v>
      </c>
      <c r="C17" s="389">
        <v>50.1</v>
      </c>
    </row>
    <row r="18" spans="1:3" ht="21.95" customHeight="1">
      <c r="A18" s="391" t="s">
        <v>367</v>
      </c>
      <c r="B18" s="211">
        <v>3317.5358999999999</v>
      </c>
      <c r="C18" s="389">
        <v>7.6</v>
      </c>
    </row>
    <row r="19" spans="1:3" ht="21.95" customHeight="1">
      <c r="A19" s="388" t="s">
        <v>355</v>
      </c>
      <c r="B19" s="211">
        <v>3313.2926000000002</v>
      </c>
      <c r="C19" s="389">
        <v>7.6</v>
      </c>
    </row>
    <row r="20" spans="1:3" ht="21.95" customHeight="1">
      <c r="A20" s="390" t="s">
        <v>356</v>
      </c>
      <c r="B20" s="211">
        <v>2182.1846</v>
      </c>
      <c r="C20" s="389">
        <v>12</v>
      </c>
    </row>
    <row r="21" spans="1:3" ht="21.95" customHeight="1">
      <c r="A21" s="388" t="s">
        <v>368</v>
      </c>
      <c r="B21" s="211">
        <v>1189.4647</v>
      </c>
      <c r="C21" s="389">
        <v>14.6</v>
      </c>
    </row>
    <row r="22" spans="1:3" ht="21.95" customHeight="1">
      <c r="A22" s="388" t="s">
        <v>357</v>
      </c>
      <c r="B22" s="211">
        <v>554.61760000000004</v>
      </c>
      <c r="C22" s="389">
        <v>-5.6</v>
      </c>
    </row>
    <row r="23" spans="1:3" ht="21.95" customHeight="1">
      <c r="A23" s="388" t="s">
        <v>358</v>
      </c>
      <c r="B23" s="211">
        <v>575.99459999999999</v>
      </c>
      <c r="C23" s="389">
        <v>8.1</v>
      </c>
    </row>
    <row r="24" spans="1:3" ht="21.95" customHeight="1">
      <c r="A24" s="388" t="s">
        <v>369</v>
      </c>
      <c r="B24" s="211">
        <v>518.21860000000004</v>
      </c>
      <c r="C24" s="389">
        <v>8.8000000000000007</v>
      </c>
    </row>
    <row r="25" spans="1:3" ht="21.95" customHeight="1">
      <c r="A25" s="388" t="s">
        <v>359</v>
      </c>
      <c r="B25" s="211">
        <v>0.49580000000000002</v>
      </c>
      <c r="C25" s="389">
        <v>-95.4</v>
      </c>
    </row>
    <row r="26" spans="1:3" ht="21.95" customHeight="1">
      <c r="A26" s="388" t="s">
        <v>360</v>
      </c>
      <c r="B26" s="211">
        <v>4.2432999999999996</v>
      </c>
      <c r="C26" s="389">
        <v>15.2</v>
      </c>
    </row>
    <row r="27" spans="1:3" ht="21.95" customHeight="1">
      <c r="A27" s="391" t="s">
        <v>370</v>
      </c>
      <c r="B27" s="211">
        <v>2255.212</v>
      </c>
      <c r="C27" s="389">
        <v>19.3</v>
      </c>
    </row>
    <row r="28" spans="1:3" ht="21.95" customHeight="1">
      <c r="A28" s="388" t="s">
        <v>362</v>
      </c>
      <c r="B28" s="211">
        <v>2253.8334</v>
      </c>
      <c r="C28" s="389">
        <v>19.2</v>
      </c>
    </row>
    <row r="29" spans="1:3" ht="21.95" customHeight="1">
      <c r="A29" s="390" t="s">
        <v>363</v>
      </c>
      <c r="B29" s="211">
        <v>854.38220000000001</v>
      </c>
      <c r="C29" s="389">
        <v>28.3</v>
      </c>
    </row>
    <row r="30" spans="1:3" ht="21.95" customHeight="1">
      <c r="A30" s="390" t="s">
        <v>371</v>
      </c>
      <c r="B30" s="211">
        <v>742.41240000000005</v>
      </c>
      <c r="C30" s="389">
        <v>30.8</v>
      </c>
    </row>
    <row r="31" spans="1:3" ht="21.95" customHeight="1">
      <c r="A31" s="390" t="s">
        <v>364</v>
      </c>
      <c r="B31" s="211">
        <v>1399.4512999999999</v>
      </c>
      <c r="C31" s="389">
        <v>14.3</v>
      </c>
    </row>
    <row r="32" spans="1:3" ht="21.95" customHeight="1">
      <c r="A32" s="390" t="s">
        <v>372</v>
      </c>
      <c r="B32" s="211">
        <v>523.86839999999995</v>
      </c>
      <c r="C32" s="389">
        <v>10</v>
      </c>
    </row>
    <row r="33" spans="1:3" ht="21.95" customHeight="1">
      <c r="A33" s="390" t="s">
        <v>373</v>
      </c>
      <c r="B33" s="211">
        <v>762.048</v>
      </c>
      <c r="C33" s="389">
        <v>14.4</v>
      </c>
    </row>
    <row r="34" spans="1:3" ht="21.95" customHeight="1">
      <c r="A34" s="390" t="s">
        <v>365</v>
      </c>
      <c r="B34" s="211">
        <v>0</v>
      </c>
      <c r="C34" s="389">
        <v>-100</v>
      </c>
    </row>
    <row r="35" spans="1:3" ht="22.5" customHeight="1">
      <c r="A35" s="392" t="s">
        <v>366</v>
      </c>
      <c r="B35" s="211">
        <v>1.3786</v>
      </c>
      <c r="C35" s="393">
        <v>50</v>
      </c>
    </row>
    <row r="36" spans="1:3" ht="19.5" customHeight="1">
      <c r="A36" s="688" t="s">
        <v>374</v>
      </c>
      <c r="B36" s="688"/>
      <c r="C36" s="688"/>
    </row>
    <row r="39" spans="1:3">
      <c r="A39" s="380"/>
      <c r="B39" s="394"/>
      <c r="C39" s="381"/>
    </row>
  </sheetData>
  <sheetProtection password="DC9E" sheet="1" objects="1" scenarios="1"/>
  <mergeCells count="2">
    <mergeCell ref="A1:C1"/>
    <mergeCell ref="A36:C36"/>
  </mergeCells>
  <phoneticPr fontId="11" type="noConversion"/>
  <pageMargins left="0.75" right="0.75" top="0.58888888888888902" bottom="0.58888888888888902" header="0.50902777777777797" footer="0.50902777777777797"/>
  <pageSetup paperSize="9" scale="93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5"/>
  </sheetPr>
  <dimension ref="A1:H37"/>
  <sheetViews>
    <sheetView workbookViewId="0">
      <selection activeCell="F16" sqref="F16"/>
    </sheetView>
  </sheetViews>
  <sheetFormatPr defaultColWidth="9" defaultRowHeight="14.25"/>
  <cols>
    <col min="1" max="1" width="34.25" style="43" customWidth="1"/>
    <col min="2" max="2" width="10" style="43" customWidth="1"/>
    <col min="3" max="3" width="15.25" style="43" customWidth="1"/>
    <col min="4" max="4" width="15.25" style="51" customWidth="1"/>
    <col min="5" max="16384" width="9" style="43"/>
  </cols>
  <sheetData>
    <row r="1" spans="1:4" ht="40.5" customHeight="1">
      <c r="A1" s="689" t="s">
        <v>375</v>
      </c>
      <c r="B1" s="689"/>
      <c r="C1" s="689"/>
      <c r="D1" s="689"/>
    </row>
    <row r="2" spans="1:4" ht="18" hidden="1" customHeight="1">
      <c r="A2" s="326"/>
      <c r="B2" s="326"/>
      <c r="C2" s="197"/>
      <c r="D2" s="329"/>
    </row>
    <row r="3" spans="1:4" ht="15" customHeight="1">
      <c r="A3" s="326"/>
      <c r="B3" s="326"/>
      <c r="C3" s="197"/>
      <c r="D3" s="333"/>
    </row>
    <row r="4" spans="1:4" ht="31.5" customHeight="1">
      <c r="A4" s="363" t="s">
        <v>36</v>
      </c>
      <c r="B4" s="364" t="s">
        <v>2</v>
      </c>
      <c r="C4" s="364" t="s">
        <v>3</v>
      </c>
      <c r="D4" s="365" t="s">
        <v>5</v>
      </c>
    </row>
    <row r="5" spans="1:4" ht="23.1" customHeight="1">
      <c r="A5" s="366" t="s">
        <v>376</v>
      </c>
      <c r="B5" s="367" t="s">
        <v>7</v>
      </c>
      <c r="C5" s="211">
        <v>377.03109999999998</v>
      </c>
      <c r="D5" s="368">
        <v>9</v>
      </c>
    </row>
    <row r="6" spans="1:4" ht="23.1" customHeight="1">
      <c r="A6" s="212" t="s">
        <v>377</v>
      </c>
      <c r="B6" s="367" t="s">
        <v>7</v>
      </c>
      <c r="C6" s="211">
        <v>205.03450000000001</v>
      </c>
      <c r="D6" s="369">
        <v>-5.5</v>
      </c>
    </row>
    <row r="7" spans="1:4" ht="23.1" customHeight="1">
      <c r="A7" s="212" t="s">
        <v>378</v>
      </c>
      <c r="B7" s="367"/>
      <c r="C7" s="211"/>
      <c r="D7" s="369"/>
    </row>
    <row r="8" spans="1:4" ht="23.1" customHeight="1">
      <c r="A8" s="212" t="s">
        <v>379</v>
      </c>
      <c r="B8" s="367" t="s">
        <v>7</v>
      </c>
      <c r="C8" s="211">
        <v>171.18539999999999</v>
      </c>
      <c r="D8" s="369">
        <v>-14.9</v>
      </c>
    </row>
    <row r="9" spans="1:4" ht="23.1" customHeight="1">
      <c r="A9" s="212" t="s">
        <v>380</v>
      </c>
      <c r="B9" s="367" t="s">
        <v>7</v>
      </c>
      <c r="C9" s="211">
        <v>2.9051999999999998</v>
      </c>
      <c r="D9" s="369">
        <v>-33.4</v>
      </c>
    </row>
    <row r="10" spans="1:4" ht="23.1" customHeight="1">
      <c r="A10" s="212" t="s">
        <v>381</v>
      </c>
      <c r="B10" s="367" t="s">
        <v>7</v>
      </c>
      <c r="C10" s="211">
        <v>9.9441000000000006</v>
      </c>
      <c r="D10" s="369">
        <v>21.4</v>
      </c>
    </row>
    <row r="11" spans="1:4" ht="23.1" customHeight="1">
      <c r="A11" s="212" t="s">
        <v>382</v>
      </c>
      <c r="B11" s="367" t="s">
        <v>7</v>
      </c>
      <c r="C11" s="211">
        <v>5.8599999999999999E-2</v>
      </c>
      <c r="D11" s="369">
        <v>-98.2</v>
      </c>
    </row>
    <row r="12" spans="1:4" ht="23.1" customHeight="1">
      <c r="A12" s="212" t="s">
        <v>383</v>
      </c>
      <c r="B12" s="367"/>
      <c r="C12" s="211"/>
      <c r="D12" s="190"/>
    </row>
    <row r="13" spans="1:4" ht="23.1" customHeight="1">
      <c r="A13" s="212" t="s">
        <v>384</v>
      </c>
      <c r="B13" s="367" t="s">
        <v>7</v>
      </c>
      <c r="C13" s="211">
        <v>31.190799999999999</v>
      </c>
      <c r="D13" s="369">
        <v>-16.8</v>
      </c>
    </row>
    <row r="14" spans="1:4" ht="23.1" customHeight="1">
      <c r="A14" s="212" t="s">
        <v>385</v>
      </c>
      <c r="B14" s="367" t="s">
        <v>7</v>
      </c>
      <c r="C14" s="211">
        <v>51.1798</v>
      </c>
      <c r="D14" s="369">
        <v>-23.3</v>
      </c>
    </row>
    <row r="15" spans="1:4" ht="23.1" customHeight="1">
      <c r="A15" s="212" t="s">
        <v>386</v>
      </c>
      <c r="B15" s="367" t="s">
        <v>7</v>
      </c>
      <c r="C15" s="211">
        <v>0.9627</v>
      </c>
      <c r="D15" s="369">
        <v>41.4</v>
      </c>
    </row>
    <row r="16" spans="1:4" ht="23.1" customHeight="1">
      <c r="A16" s="212" t="s">
        <v>387</v>
      </c>
      <c r="B16" s="367" t="s">
        <v>7</v>
      </c>
      <c r="C16" s="211">
        <v>121.3395</v>
      </c>
      <c r="D16" s="369">
        <v>8.8000000000000007</v>
      </c>
    </row>
    <row r="17" spans="1:4" ht="23.1" customHeight="1">
      <c r="A17" s="370" t="s">
        <v>388</v>
      </c>
      <c r="B17" s="367"/>
      <c r="C17" s="211"/>
      <c r="D17" s="190"/>
    </row>
    <row r="18" spans="1:4" ht="23.1" customHeight="1">
      <c r="A18" s="371" t="s">
        <v>389</v>
      </c>
      <c r="B18" s="367" t="s">
        <v>7</v>
      </c>
      <c r="C18" s="211">
        <v>36.9452</v>
      </c>
      <c r="D18" s="369">
        <v>-19.399999999999999</v>
      </c>
    </row>
    <row r="19" spans="1:4" ht="23.1" customHeight="1">
      <c r="A19" s="372" t="s">
        <v>390</v>
      </c>
      <c r="B19" s="367" t="s">
        <v>7</v>
      </c>
      <c r="C19" s="211">
        <v>30.656099999999999</v>
      </c>
      <c r="D19" s="369">
        <v>-22.1</v>
      </c>
    </row>
    <row r="20" spans="1:4" ht="23.1" customHeight="1">
      <c r="A20" s="372" t="s">
        <v>391</v>
      </c>
      <c r="B20" s="367" t="s">
        <v>7</v>
      </c>
      <c r="C20" s="211">
        <v>22.6845</v>
      </c>
      <c r="D20" s="369">
        <v>15.6</v>
      </c>
    </row>
    <row r="21" spans="1:4" ht="23.1" customHeight="1">
      <c r="A21" s="372" t="s">
        <v>392</v>
      </c>
      <c r="B21" s="367" t="s">
        <v>7</v>
      </c>
      <c r="C21" s="211">
        <v>9.9220000000000006</v>
      </c>
      <c r="D21" s="369">
        <v>-34.200000000000003</v>
      </c>
    </row>
    <row r="22" spans="1:4" ht="23.1" customHeight="1">
      <c r="A22" s="373" t="s">
        <v>393</v>
      </c>
      <c r="B22" s="367" t="s">
        <v>7</v>
      </c>
      <c r="C22" s="211">
        <v>9.2797000000000001</v>
      </c>
      <c r="D22" s="369">
        <v>30.1</v>
      </c>
    </row>
    <row r="23" spans="1:4" ht="23.1" customHeight="1">
      <c r="A23" s="374" t="s">
        <v>394</v>
      </c>
      <c r="B23" s="367" t="s">
        <v>7</v>
      </c>
      <c r="C23" s="211">
        <v>171.9966</v>
      </c>
      <c r="D23" s="369">
        <v>33.5</v>
      </c>
    </row>
    <row r="24" spans="1:4" ht="23.1" customHeight="1">
      <c r="A24" s="374" t="s">
        <v>395</v>
      </c>
      <c r="B24" s="367"/>
      <c r="C24" s="211"/>
      <c r="D24" s="369"/>
    </row>
    <row r="25" spans="1:4" ht="23.1" customHeight="1">
      <c r="A25" s="374" t="s">
        <v>396</v>
      </c>
      <c r="B25" s="367" t="s">
        <v>7</v>
      </c>
      <c r="C25" s="211">
        <v>133.92760000000001</v>
      </c>
      <c r="D25" s="369">
        <v>34.299999999999997</v>
      </c>
    </row>
    <row r="26" spans="1:4" ht="23.1" customHeight="1">
      <c r="A26" s="374" t="s">
        <v>397</v>
      </c>
      <c r="B26" s="367" t="s">
        <v>7</v>
      </c>
      <c r="C26" s="211">
        <v>2.9258000000000002</v>
      </c>
      <c r="D26" s="369">
        <v>-20.6</v>
      </c>
    </row>
    <row r="27" spans="1:4" ht="23.1" customHeight="1">
      <c r="A27" s="374" t="s">
        <v>398</v>
      </c>
      <c r="B27" s="367" t="s">
        <v>7</v>
      </c>
      <c r="C27" s="211">
        <v>6.1096000000000004</v>
      </c>
      <c r="D27" s="369">
        <v>14.1</v>
      </c>
    </row>
    <row r="28" spans="1:4" ht="23.1" customHeight="1">
      <c r="A28" s="374" t="s">
        <v>399</v>
      </c>
      <c r="B28" s="367" t="s">
        <v>7</v>
      </c>
      <c r="C28" s="211">
        <v>28.943200000000001</v>
      </c>
      <c r="D28" s="369">
        <v>45.4</v>
      </c>
    </row>
    <row r="29" spans="1:4" ht="23.1" customHeight="1">
      <c r="A29" s="212" t="s">
        <v>400</v>
      </c>
      <c r="B29" s="367"/>
      <c r="C29" s="194"/>
      <c r="D29" s="190"/>
    </row>
    <row r="30" spans="1:4" ht="23.1" customHeight="1">
      <c r="A30" s="212" t="s">
        <v>401</v>
      </c>
      <c r="B30" s="367" t="s">
        <v>107</v>
      </c>
      <c r="C30" s="375">
        <v>148</v>
      </c>
      <c r="D30" s="190">
        <v>208.3</v>
      </c>
    </row>
    <row r="31" spans="1:4" ht="23.1" customHeight="1">
      <c r="A31" s="212" t="s">
        <v>402</v>
      </c>
      <c r="B31" s="367" t="s">
        <v>23</v>
      </c>
      <c r="C31" s="194">
        <v>83283</v>
      </c>
      <c r="D31" s="190">
        <v>418.4</v>
      </c>
    </row>
    <row r="32" spans="1:4" ht="23.1" customHeight="1">
      <c r="A32" s="376" t="s">
        <v>403</v>
      </c>
      <c r="B32" s="377" t="s">
        <v>23</v>
      </c>
      <c r="C32" s="378">
        <v>8529</v>
      </c>
      <c r="D32" s="379">
        <v>5.4</v>
      </c>
    </row>
    <row r="33" spans="1:8" ht="16.5" customHeight="1">
      <c r="A33" s="688" t="s">
        <v>404</v>
      </c>
      <c r="B33" s="688"/>
      <c r="C33" s="688"/>
      <c r="D33" s="688"/>
    </row>
    <row r="36" spans="1:8">
      <c r="B36" s="43" t="s">
        <v>405</v>
      </c>
    </row>
    <row r="37" spans="1:8">
      <c r="A37" s="380"/>
      <c r="B37" s="380"/>
      <c r="C37" s="381"/>
      <c r="D37" s="235"/>
      <c r="E37" s="381"/>
      <c r="F37" s="381"/>
      <c r="G37" s="381"/>
      <c r="H37" s="381"/>
    </row>
  </sheetData>
  <sheetProtection password="DC9E" sheet="1" objects="1" scenarios="1"/>
  <mergeCells count="2">
    <mergeCell ref="A1:D1"/>
    <mergeCell ref="A33:D33"/>
  </mergeCells>
  <phoneticPr fontId="11" type="noConversion"/>
  <printOptions horizontalCentered="1"/>
  <pageMargins left="0.75" right="0.75" top="0.78888888888888897" bottom="0.78888888888888897" header="0.50902777777777797" footer="0.50902777777777797"/>
  <pageSetup paperSize="9" orientation="portrait" blackAndWhite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100" workbookViewId="0">
      <selection activeCell="I7" sqref="I7"/>
    </sheetView>
  </sheetViews>
  <sheetFormatPr defaultColWidth="9" defaultRowHeight="14.25"/>
  <cols>
    <col min="1" max="1" width="28" customWidth="1"/>
    <col min="2" max="6" width="9.125" customWidth="1"/>
  </cols>
  <sheetData>
    <row r="1" spans="1:6" ht="22.5">
      <c r="A1" s="642" t="s">
        <v>0</v>
      </c>
      <c r="B1" s="642"/>
      <c r="C1" s="642"/>
      <c r="D1" s="642"/>
      <c r="E1" s="642"/>
      <c r="F1" s="642"/>
    </row>
    <row r="2" spans="1:6">
      <c r="A2" s="649" t="s">
        <v>1</v>
      </c>
      <c r="B2" s="650" t="s">
        <v>2</v>
      </c>
      <c r="C2" s="643">
        <v>43466</v>
      </c>
      <c r="D2" s="644"/>
      <c r="E2" s="645" t="s">
        <v>3</v>
      </c>
      <c r="F2" s="646"/>
    </row>
    <row r="3" spans="1:6">
      <c r="A3" s="649"/>
      <c r="B3" s="651"/>
      <c r="C3" s="628" t="s">
        <v>4</v>
      </c>
      <c r="D3" s="628" t="s">
        <v>5</v>
      </c>
      <c r="E3" s="628" t="s">
        <v>4</v>
      </c>
      <c r="F3" s="628" t="s">
        <v>5</v>
      </c>
    </row>
    <row r="4" spans="1:6" ht="27.95" customHeight="1">
      <c r="A4" s="629" t="s">
        <v>6</v>
      </c>
      <c r="B4" s="441" t="s">
        <v>7</v>
      </c>
      <c r="C4" s="630" t="s">
        <v>8</v>
      </c>
      <c r="D4" s="30" t="s">
        <v>8</v>
      </c>
      <c r="E4" s="441">
        <v>3008.39</v>
      </c>
      <c r="F4" s="631">
        <v>6</v>
      </c>
    </row>
    <row r="5" spans="1:6" ht="27.95" customHeight="1">
      <c r="A5" s="629" t="s">
        <v>9</v>
      </c>
      <c r="B5" s="441" t="s">
        <v>7</v>
      </c>
      <c r="C5" s="632" t="s">
        <v>8</v>
      </c>
      <c r="D5" s="29" t="s">
        <v>8</v>
      </c>
      <c r="E5" s="441">
        <v>2372.85</v>
      </c>
      <c r="F5" s="631">
        <v>5.0999999999999996</v>
      </c>
    </row>
    <row r="6" spans="1:6" ht="27.95" customHeight="1">
      <c r="A6" s="629" t="s">
        <v>10</v>
      </c>
      <c r="B6" s="441" t="s">
        <v>7</v>
      </c>
      <c r="C6" s="632" t="s">
        <v>8</v>
      </c>
      <c r="D6" s="29" t="s">
        <v>8</v>
      </c>
      <c r="E6" s="441">
        <v>769.97</v>
      </c>
      <c r="F6" s="631">
        <v>5</v>
      </c>
    </row>
    <row r="7" spans="1:6" ht="27.95" customHeight="1">
      <c r="A7" s="629" t="s">
        <v>11</v>
      </c>
      <c r="B7" s="441" t="s">
        <v>7</v>
      </c>
      <c r="C7" s="632" t="s">
        <v>8</v>
      </c>
      <c r="D7" s="29" t="s">
        <v>8</v>
      </c>
      <c r="E7" s="441">
        <v>1260.1199999999999</v>
      </c>
      <c r="F7" s="631">
        <v>12.8</v>
      </c>
    </row>
    <row r="8" spans="1:6" ht="27.95" customHeight="1">
      <c r="A8" s="629" t="s">
        <v>12</v>
      </c>
      <c r="B8" s="441" t="s">
        <v>7</v>
      </c>
      <c r="C8" s="632" t="s">
        <v>8</v>
      </c>
      <c r="D8" s="29" t="s">
        <v>8</v>
      </c>
      <c r="E8" s="441">
        <v>496.41</v>
      </c>
      <c r="F8" s="631">
        <v>56.3</v>
      </c>
    </row>
    <row r="9" spans="1:6" ht="27.95" customHeight="1">
      <c r="A9" s="633" t="s">
        <v>13</v>
      </c>
      <c r="B9" s="444" t="s">
        <v>14</v>
      </c>
      <c r="C9" s="630" t="s">
        <v>8</v>
      </c>
      <c r="D9" s="30" t="s">
        <v>8</v>
      </c>
      <c r="E9" s="444">
        <v>547.35</v>
      </c>
      <c r="F9" s="634">
        <v>-7.1</v>
      </c>
    </row>
    <row r="10" spans="1:6" ht="27.95" customHeight="1">
      <c r="A10" s="633" t="s">
        <v>15</v>
      </c>
      <c r="B10" s="444" t="s">
        <v>7</v>
      </c>
      <c r="C10" s="630" t="s">
        <v>8</v>
      </c>
      <c r="D10" s="30" t="s">
        <v>8</v>
      </c>
      <c r="E10" s="444">
        <v>1697.3</v>
      </c>
      <c r="F10" s="634">
        <v>10.3</v>
      </c>
    </row>
    <row r="11" spans="1:6" ht="27.95" customHeight="1">
      <c r="A11" s="633" t="s">
        <v>16</v>
      </c>
      <c r="B11" s="444" t="s">
        <v>7</v>
      </c>
      <c r="C11" s="630">
        <v>17.38</v>
      </c>
      <c r="D11" s="30">
        <v>32.200000000000003</v>
      </c>
      <c r="E11" s="444">
        <v>121.83</v>
      </c>
      <c r="F11" s="634">
        <v>15.4</v>
      </c>
    </row>
    <row r="12" spans="1:6" ht="27.95" customHeight="1">
      <c r="A12" s="633" t="s">
        <v>17</v>
      </c>
      <c r="B12" s="444" t="s">
        <v>7</v>
      </c>
      <c r="C12" s="630">
        <v>35.69</v>
      </c>
      <c r="D12" s="30">
        <v>68.8</v>
      </c>
      <c r="E12" s="444">
        <v>477.17</v>
      </c>
      <c r="F12" s="634">
        <v>11.9</v>
      </c>
    </row>
    <row r="13" spans="1:6" ht="27.95" customHeight="1">
      <c r="A13" s="633" t="s">
        <v>18</v>
      </c>
      <c r="B13" s="444" t="s">
        <v>7</v>
      </c>
      <c r="C13" s="630">
        <v>68.61</v>
      </c>
      <c r="D13" s="30">
        <v>28.2</v>
      </c>
      <c r="E13" s="444">
        <v>509.85</v>
      </c>
      <c r="F13" s="634">
        <v>8.1999999999999993</v>
      </c>
    </row>
    <row r="14" spans="1:6" ht="27.95" customHeight="1">
      <c r="A14" s="633" t="s">
        <v>19</v>
      </c>
      <c r="B14" s="444" t="s">
        <v>7</v>
      </c>
      <c r="C14" s="635">
        <v>377.03</v>
      </c>
      <c r="D14" s="30">
        <v>9</v>
      </c>
      <c r="E14" s="444">
        <v>377.03</v>
      </c>
      <c r="F14" s="634">
        <v>9</v>
      </c>
    </row>
    <row r="15" spans="1:6" ht="27.95" customHeight="1">
      <c r="A15" s="633" t="s">
        <v>20</v>
      </c>
      <c r="B15" s="444" t="s">
        <v>7</v>
      </c>
      <c r="C15" s="635">
        <v>205.03</v>
      </c>
      <c r="D15" s="30">
        <v>-5.5</v>
      </c>
      <c r="E15" s="444">
        <v>205.03</v>
      </c>
      <c r="F15" s="634">
        <v>-5.5</v>
      </c>
    </row>
    <row r="16" spans="1:6" ht="27.95" customHeight="1">
      <c r="A16" s="633" t="s">
        <v>21</v>
      </c>
      <c r="B16" s="444" t="s">
        <v>7</v>
      </c>
      <c r="C16" s="630">
        <v>172</v>
      </c>
      <c r="D16" s="30">
        <v>33.5</v>
      </c>
      <c r="E16" s="444">
        <v>172</v>
      </c>
      <c r="F16" s="634">
        <v>33.5</v>
      </c>
    </row>
    <row r="17" spans="1:6" ht="27.95" customHeight="1">
      <c r="A17" s="633" t="s">
        <v>22</v>
      </c>
      <c r="B17" s="444" t="s">
        <v>23</v>
      </c>
      <c r="C17" s="636">
        <v>8529</v>
      </c>
      <c r="D17" s="30">
        <v>5.4</v>
      </c>
      <c r="E17" s="444">
        <v>8529</v>
      </c>
      <c r="F17" s="634">
        <v>5.4</v>
      </c>
    </row>
    <row r="18" spans="1:6" ht="27.95" customHeight="1">
      <c r="A18" s="633" t="s">
        <v>24</v>
      </c>
      <c r="B18" s="444" t="s">
        <v>7</v>
      </c>
      <c r="C18" s="630">
        <v>3333.67</v>
      </c>
      <c r="D18" s="30">
        <v>7.6</v>
      </c>
      <c r="E18" s="444">
        <v>3343.59</v>
      </c>
      <c r="F18" s="634">
        <v>9.1999999999999993</v>
      </c>
    </row>
    <row r="19" spans="1:6" ht="27.95" customHeight="1">
      <c r="A19" s="633" t="s">
        <v>25</v>
      </c>
      <c r="B19" s="441" t="s">
        <v>7</v>
      </c>
      <c r="C19" s="630">
        <v>2191.2199999999998</v>
      </c>
      <c r="D19" s="30">
        <v>12</v>
      </c>
      <c r="E19" s="441">
        <v>2127.66</v>
      </c>
      <c r="F19" s="631">
        <v>8.4</v>
      </c>
    </row>
    <row r="20" spans="1:6" ht="27.95" customHeight="1">
      <c r="A20" s="629" t="s">
        <v>26</v>
      </c>
      <c r="B20" s="441" t="s">
        <v>7</v>
      </c>
      <c r="C20" s="630">
        <v>2269.7800000000002</v>
      </c>
      <c r="D20" s="30">
        <v>19.600000000000001</v>
      </c>
      <c r="E20" s="441">
        <v>2164.16</v>
      </c>
      <c r="F20" s="631">
        <v>15.8</v>
      </c>
    </row>
    <row r="21" spans="1:6" ht="27.95" customHeight="1">
      <c r="A21" s="629" t="s">
        <v>27</v>
      </c>
      <c r="B21" s="441" t="s">
        <v>28</v>
      </c>
      <c r="C21" s="30">
        <v>101.9</v>
      </c>
      <c r="D21" s="30">
        <v>1.9</v>
      </c>
      <c r="E21" s="441">
        <v>101.6</v>
      </c>
      <c r="F21" s="631">
        <v>1.6</v>
      </c>
    </row>
    <row r="22" spans="1:6" ht="27.95" customHeight="1">
      <c r="A22" s="629" t="s">
        <v>29</v>
      </c>
      <c r="B22" s="441" t="s">
        <v>28</v>
      </c>
      <c r="C22" s="30">
        <v>100.1</v>
      </c>
      <c r="D22" s="30">
        <v>0.1</v>
      </c>
      <c r="E22" s="441">
        <v>103.4</v>
      </c>
      <c r="F22" s="631">
        <v>3.4</v>
      </c>
    </row>
    <row r="23" spans="1:6" ht="27.95" customHeight="1">
      <c r="A23" s="629" t="s">
        <v>30</v>
      </c>
      <c r="B23" s="441" t="s">
        <v>31</v>
      </c>
      <c r="C23" s="632">
        <v>15.6251</v>
      </c>
      <c r="D23" s="30">
        <v>9.0299999999999994</v>
      </c>
      <c r="E23" s="441">
        <v>196.43</v>
      </c>
      <c r="F23" s="631">
        <v>8.3000000000000007</v>
      </c>
    </row>
    <row r="24" spans="1:6" ht="27.95" customHeight="1">
      <c r="A24" s="637" t="s">
        <v>32</v>
      </c>
      <c r="B24" s="454" t="s">
        <v>31</v>
      </c>
      <c r="C24" s="638">
        <v>9.5556000000000001</v>
      </c>
      <c r="D24" s="639">
        <v>4.79</v>
      </c>
      <c r="E24" s="454">
        <v>119.75</v>
      </c>
      <c r="F24" s="640">
        <v>6</v>
      </c>
    </row>
    <row r="25" spans="1:6">
      <c r="A25" s="647" t="s">
        <v>33</v>
      </c>
      <c r="B25" s="648"/>
      <c r="C25" s="648"/>
      <c r="D25" s="648"/>
      <c r="E25" s="641"/>
      <c r="F25" s="641"/>
    </row>
  </sheetData>
  <sheetProtection password="DC9E" sheet="1" objects="1" scenarios="1"/>
  <mergeCells count="6">
    <mergeCell ref="A1:F1"/>
    <mergeCell ref="C2:D2"/>
    <mergeCell ref="E2:F2"/>
    <mergeCell ref="A25:D25"/>
    <mergeCell ref="A2:A3"/>
    <mergeCell ref="B2:B3"/>
  </mergeCells>
  <phoneticPr fontId="11" type="noConversion"/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G24"/>
  <sheetViews>
    <sheetView topLeftCell="AE1" workbookViewId="0">
      <selection activeCell="AL15" sqref="AL15"/>
    </sheetView>
  </sheetViews>
  <sheetFormatPr defaultColWidth="9" defaultRowHeight="14.25"/>
  <cols>
    <col min="1" max="1" width="18.25" style="43" hidden="1" customWidth="1"/>
    <col min="2" max="5" width="9" style="43" hidden="1" customWidth="1"/>
    <col min="6" max="6" width="27.25" style="327" hidden="1" customWidth="1"/>
    <col min="7" max="7" width="12" style="43" hidden="1" customWidth="1"/>
    <col min="8" max="8" width="14.375" style="43" hidden="1" customWidth="1"/>
    <col min="9" max="14" width="9" style="43" hidden="1" customWidth="1"/>
    <col min="15" max="15" width="21.125" style="43" hidden="1" customWidth="1"/>
    <col min="16" max="16" width="11.875" style="43" hidden="1" customWidth="1"/>
    <col min="17" max="20" width="9" style="43" hidden="1" customWidth="1"/>
    <col min="21" max="21" width="23.625" style="43" hidden="1" customWidth="1"/>
    <col min="22" max="30" width="9" style="43" hidden="1" customWidth="1"/>
    <col min="31" max="31" width="36.375" style="43" customWidth="1"/>
    <col min="32" max="33" width="16.625" style="43" customWidth="1"/>
    <col min="34" max="34" width="9.5" style="43" customWidth="1"/>
    <col min="35" max="16384" width="9" style="43"/>
  </cols>
  <sheetData>
    <row r="1" spans="1:33" ht="34.5" customHeight="1">
      <c r="A1" s="690"/>
      <c r="B1" s="690"/>
      <c r="C1" s="690"/>
      <c r="D1" s="690"/>
      <c r="E1" s="693"/>
      <c r="F1" s="694"/>
      <c r="G1" s="694"/>
      <c r="H1" s="695"/>
      <c r="I1" s="51"/>
      <c r="J1" s="690"/>
      <c r="K1" s="690"/>
      <c r="L1" s="690"/>
      <c r="M1" s="690"/>
      <c r="N1" s="696"/>
      <c r="O1" s="697"/>
      <c r="P1" s="697"/>
      <c r="Q1" s="697"/>
      <c r="R1" s="695"/>
      <c r="S1" s="51"/>
      <c r="U1" s="696"/>
      <c r="V1" s="697"/>
      <c r="W1" s="697"/>
      <c r="X1" s="697"/>
      <c r="Y1" s="695"/>
      <c r="Z1" s="690"/>
      <c r="AA1" s="690"/>
      <c r="AB1" s="690"/>
      <c r="AC1" s="690"/>
      <c r="AD1" s="653" t="s">
        <v>406</v>
      </c>
      <c r="AE1" s="653"/>
      <c r="AF1" s="653"/>
      <c r="AG1" s="691"/>
    </row>
    <row r="2" spans="1:33" ht="17.25" hidden="1" customHeight="1">
      <c r="A2" s="51"/>
      <c r="B2" s="692"/>
      <c r="C2" s="690"/>
      <c r="D2" s="692"/>
      <c r="E2" s="690"/>
      <c r="F2" s="330"/>
      <c r="G2" s="51"/>
      <c r="H2" s="51"/>
      <c r="I2" s="51"/>
      <c r="J2" s="51"/>
      <c r="K2" s="692"/>
      <c r="L2" s="690"/>
      <c r="M2" s="692"/>
      <c r="N2" s="690"/>
      <c r="O2" s="51"/>
      <c r="P2" s="51"/>
      <c r="Q2" s="51"/>
      <c r="R2" s="51"/>
      <c r="S2" s="51"/>
      <c r="U2" s="51"/>
      <c r="V2" s="51"/>
      <c r="W2" s="51"/>
      <c r="X2" s="51"/>
      <c r="Y2" s="51"/>
      <c r="Z2" s="51"/>
      <c r="AA2" s="692"/>
      <c r="AB2" s="690"/>
      <c r="AC2" s="692"/>
      <c r="AD2" s="690"/>
      <c r="AE2" s="346"/>
    </row>
    <row r="3" spans="1:33" ht="17.25" hidden="1" customHeight="1">
      <c r="A3" s="51"/>
      <c r="B3" s="329"/>
      <c r="C3" s="318"/>
      <c r="D3" s="329"/>
      <c r="E3" s="318"/>
      <c r="F3" s="330"/>
      <c r="G3" s="51"/>
      <c r="H3" s="51"/>
      <c r="I3" s="51"/>
      <c r="J3" s="323"/>
      <c r="K3" s="323"/>
      <c r="L3" s="328"/>
      <c r="M3" s="323"/>
      <c r="N3" s="323"/>
      <c r="O3" s="323"/>
      <c r="P3" s="323"/>
      <c r="Q3" s="328"/>
      <c r="R3" s="323"/>
      <c r="S3" s="51"/>
      <c r="U3" s="323"/>
      <c r="V3" s="323"/>
      <c r="W3" s="328"/>
      <c r="X3" s="323"/>
      <c r="Y3" s="51"/>
      <c r="Z3" s="51"/>
      <c r="AA3" s="329"/>
      <c r="AB3" s="318"/>
      <c r="AC3" s="329"/>
      <c r="AD3" s="318"/>
      <c r="AE3" s="346"/>
    </row>
    <row r="4" spans="1:33" ht="22.5" customHeight="1">
      <c r="A4" s="51"/>
      <c r="B4" s="329"/>
      <c r="C4" s="318"/>
      <c r="D4" s="329"/>
      <c r="E4" s="318"/>
      <c r="F4" s="330"/>
      <c r="G4" s="51"/>
      <c r="H4" s="51"/>
      <c r="I4" s="51"/>
      <c r="J4" s="323"/>
      <c r="K4" s="323"/>
      <c r="L4" s="328"/>
      <c r="M4" s="323"/>
      <c r="N4" s="323"/>
      <c r="O4" s="323"/>
      <c r="P4" s="323"/>
      <c r="Q4" s="328"/>
      <c r="R4" s="323"/>
      <c r="S4" s="51"/>
      <c r="U4" s="323"/>
      <c r="V4" s="323"/>
      <c r="W4" s="328"/>
      <c r="X4" s="323"/>
      <c r="Y4" s="51"/>
      <c r="Z4" s="51"/>
      <c r="AA4" s="329"/>
      <c r="AB4" s="318"/>
      <c r="AC4" s="329"/>
      <c r="AD4" s="318"/>
      <c r="AE4" s="346"/>
      <c r="AG4" s="43" t="s">
        <v>407</v>
      </c>
    </row>
    <row r="5" spans="1:33" s="326" customFormat="1" ht="30" customHeight="1">
      <c r="A5" s="318"/>
      <c r="B5" s="318"/>
      <c r="C5" s="329"/>
      <c r="D5" s="318"/>
      <c r="E5" s="318"/>
      <c r="F5" s="331"/>
      <c r="G5" s="329"/>
      <c r="H5" s="318"/>
      <c r="I5" s="340"/>
      <c r="J5" s="332"/>
      <c r="K5" s="333"/>
      <c r="L5" s="340"/>
      <c r="M5" s="340"/>
      <c r="N5" s="340"/>
      <c r="O5" s="332"/>
      <c r="P5" s="340"/>
      <c r="Q5" s="340"/>
      <c r="R5" s="340"/>
      <c r="S5" s="340"/>
      <c r="U5" s="343"/>
      <c r="V5" s="340"/>
      <c r="W5" s="340"/>
      <c r="X5" s="340"/>
      <c r="Y5" s="340"/>
      <c r="Z5" s="318"/>
      <c r="AA5" s="318"/>
      <c r="AB5" s="329"/>
      <c r="AC5" s="318"/>
      <c r="AD5" s="318"/>
      <c r="AE5" s="347" t="s">
        <v>36</v>
      </c>
      <c r="AF5" s="348" t="s">
        <v>3</v>
      </c>
      <c r="AG5" s="359" t="s">
        <v>5</v>
      </c>
    </row>
    <row r="6" spans="1:33" ht="24.95" customHeight="1">
      <c r="A6" s="332"/>
      <c r="B6" s="333"/>
      <c r="C6" s="235"/>
      <c r="D6" s="51"/>
      <c r="E6" s="51"/>
      <c r="F6" s="334"/>
      <c r="G6" s="51"/>
      <c r="H6" s="51"/>
      <c r="I6" s="51"/>
      <c r="J6" s="332"/>
      <c r="K6" s="335"/>
      <c r="L6" s="335"/>
      <c r="M6" s="335"/>
      <c r="N6" s="336"/>
      <c r="O6" s="332"/>
      <c r="P6" s="51"/>
      <c r="Q6" s="51"/>
      <c r="R6" s="51"/>
      <c r="S6" s="51"/>
      <c r="U6" s="51"/>
      <c r="V6" s="51"/>
      <c r="W6" s="51"/>
      <c r="X6" s="51"/>
      <c r="Y6" s="51"/>
      <c r="Z6" s="332"/>
      <c r="AA6" s="333"/>
      <c r="AB6" s="235"/>
      <c r="AC6" s="51"/>
      <c r="AD6" s="51"/>
      <c r="AE6" s="349" t="s">
        <v>408</v>
      </c>
      <c r="AF6" s="350">
        <v>21426.9</v>
      </c>
      <c r="AG6" s="360">
        <v>9.1</v>
      </c>
    </row>
    <row r="7" spans="1:33" ht="24.95" customHeight="1">
      <c r="A7" s="332"/>
      <c r="B7" s="335"/>
      <c r="C7" s="335"/>
      <c r="D7" s="335"/>
      <c r="E7" s="336"/>
      <c r="F7" s="337"/>
      <c r="G7" s="51"/>
      <c r="H7" s="51"/>
      <c r="I7" s="51"/>
      <c r="J7" s="338"/>
      <c r="K7" s="335"/>
      <c r="L7" s="335"/>
      <c r="M7" s="335"/>
      <c r="N7" s="335"/>
      <c r="O7" s="341"/>
      <c r="P7" s="51"/>
      <c r="Q7" s="51"/>
      <c r="R7" s="51"/>
      <c r="S7" s="51"/>
      <c r="U7" s="344"/>
      <c r="V7" s="51"/>
      <c r="W7" s="51"/>
      <c r="X7" s="51"/>
      <c r="Y7" s="51"/>
      <c r="Z7" s="332"/>
      <c r="AA7" s="335"/>
      <c r="AB7" s="335"/>
      <c r="AC7" s="335"/>
      <c r="AD7" s="336"/>
      <c r="AE7" s="351" t="s">
        <v>409</v>
      </c>
      <c r="AF7" s="352"/>
      <c r="AG7" s="361"/>
    </row>
    <row r="8" spans="1:33" ht="24.95" customHeight="1">
      <c r="A8" s="338"/>
      <c r="B8" s="335"/>
      <c r="C8" s="335"/>
      <c r="D8" s="335"/>
      <c r="E8" s="335"/>
      <c r="F8" s="337"/>
      <c r="G8" s="51"/>
      <c r="H8" s="51"/>
      <c r="I8" s="51"/>
      <c r="J8" s="338"/>
      <c r="K8" s="335"/>
      <c r="L8" s="335"/>
      <c r="M8" s="335"/>
      <c r="N8" s="336"/>
      <c r="O8" s="338"/>
      <c r="P8" s="51"/>
      <c r="Q8" s="51"/>
      <c r="R8" s="51"/>
      <c r="S8" s="51"/>
      <c r="U8" s="344"/>
      <c r="V8" s="51"/>
      <c r="W8" s="51"/>
      <c r="X8" s="51"/>
      <c r="Y8" s="51"/>
      <c r="Z8" s="338"/>
      <c r="AA8" s="335"/>
      <c r="AB8" s="335"/>
      <c r="AC8" s="335"/>
      <c r="AD8" s="335"/>
      <c r="AE8" s="351" t="s">
        <v>410</v>
      </c>
      <c r="AF8" s="352"/>
      <c r="AG8" s="360"/>
    </row>
    <row r="9" spans="1:33" ht="24.95" customHeight="1">
      <c r="A9" s="338"/>
      <c r="B9" s="335"/>
      <c r="C9" s="335"/>
      <c r="D9" s="335"/>
      <c r="E9" s="335"/>
      <c r="F9" s="337"/>
      <c r="G9" s="51"/>
      <c r="H9" s="51"/>
      <c r="I9" s="51"/>
      <c r="J9" s="338"/>
      <c r="K9" s="335"/>
      <c r="L9" s="335"/>
      <c r="M9" s="335"/>
      <c r="N9" s="335"/>
      <c r="O9" s="342"/>
      <c r="P9" s="51"/>
      <c r="Q9" s="51"/>
      <c r="R9" s="51"/>
      <c r="S9" s="51"/>
      <c r="U9" s="344"/>
      <c r="V9" s="51"/>
      <c r="W9" s="51"/>
      <c r="X9" s="51"/>
      <c r="Y9" s="51"/>
      <c r="Z9" s="338"/>
      <c r="AA9" s="335"/>
      <c r="AB9" s="335"/>
      <c r="AC9" s="335"/>
      <c r="AD9" s="335"/>
      <c r="AE9" s="351" t="s">
        <v>411</v>
      </c>
      <c r="AF9" s="352"/>
      <c r="AG9" s="360"/>
    </row>
    <row r="10" spans="1:33" ht="24.95" customHeight="1">
      <c r="A10" s="338"/>
      <c r="B10" s="335"/>
      <c r="C10" s="335"/>
      <c r="D10" s="335"/>
      <c r="E10" s="335"/>
      <c r="F10" s="337"/>
      <c r="G10" s="51"/>
      <c r="H10" s="51"/>
      <c r="I10" s="51"/>
      <c r="J10" s="338"/>
      <c r="K10" s="335"/>
      <c r="L10" s="335"/>
      <c r="M10" s="335"/>
      <c r="N10" s="335"/>
      <c r="O10" s="341"/>
      <c r="P10" s="51"/>
      <c r="Q10" s="51"/>
      <c r="R10" s="51"/>
      <c r="S10" s="51"/>
      <c r="U10" s="344"/>
      <c r="V10" s="51"/>
      <c r="W10" s="51"/>
      <c r="X10" s="51"/>
      <c r="Y10" s="51"/>
      <c r="Z10" s="338"/>
      <c r="AA10" s="335"/>
      <c r="AB10" s="335"/>
      <c r="AC10" s="335"/>
      <c r="AD10" s="335"/>
      <c r="AE10" s="351" t="s">
        <v>412</v>
      </c>
      <c r="AF10" s="352"/>
      <c r="AG10" s="361"/>
    </row>
    <row r="11" spans="1:33" ht="24.95" customHeight="1">
      <c r="A11" s="338"/>
      <c r="B11" s="335"/>
      <c r="C11" s="335"/>
      <c r="D11" s="335"/>
      <c r="E11" s="335"/>
      <c r="F11" s="337"/>
      <c r="G11" s="51"/>
      <c r="H11" s="51"/>
      <c r="I11" s="51"/>
      <c r="J11" s="338"/>
      <c r="K11" s="335"/>
      <c r="L11" s="335"/>
      <c r="M11" s="335"/>
      <c r="N11" s="335"/>
      <c r="O11" s="338"/>
      <c r="P11" s="51"/>
      <c r="Q11" s="51"/>
      <c r="R11" s="51"/>
      <c r="S11" s="51"/>
      <c r="U11" s="344"/>
      <c r="V11" s="51"/>
      <c r="W11" s="51"/>
      <c r="X11" s="51"/>
      <c r="Y11" s="51"/>
      <c r="Z11" s="338"/>
      <c r="AA11" s="335"/>
      <c r="AB11" s="335"/>
      <c r="AC11" s="335"/>
      <c r="AD11" s="335"/>
      <c r="AE11" s="351" t="s">
        <v>413</v>
      </c>
      <c r="AF11" s="352">
        <v>29046.3</v>
      </c>
      <c r="AG11" s="361">
        <v>7.1</v>
      </c>
    </row>
    <row r="12" spans="1:33" ht="24.95" customHeight="1">
      <c r="A12" s="338"/>
      <c r="B12" s="335"/>
      <c r="C12" s="335"/>
      <c r="D12" s="335"/>
      <c r="E12" s="335"/>
      <c r="F12" s="337"/>
      <c r="G12" s="51"/>
      <c r="H12" s="51"/>
      <c r="I12" s="51"/>
      <c r="J12" s="338"/>
      <c r="K12" s="335"/>
      <c r="L12" s="335"/>
      <c r="M12" s="335"/>
      <c r="N12" s="335"/>
      <c r="O12" s="338"/>
      <c r="P12" s="51"/>
      <c r="Q12" s="51"/>
      <c r="R12" s="51"/>
      <c r="S12" s="51"/>
      <c r="U12" s="344"/>
      <c r="V12" s="51"/>
      <c r="W12" s="51"/>
      <c r="X12" s="51"/>
      <c r="Y12" s="51"/>
      <c r="Z12" s="338"/>
      <c r="AA12" s="335"/>
      <c r="AB12" s="335"/>
      <c r="AC12" s="335"/>
      <c r="AD12" s="335"/>
      <c r="AE12" s="351" t="s">
        <v>414</v>
      </c>
      <c r="AF12" s="352">
        <v>15888.9</v>
      </c>
      <c r="AG12" s="361">
        <v>9.6999999999999993</v>
      </c>
    </row>
    <row r="13" spans="1:33" ht="24.95" customHeight="1">
      <c r="A13" s="338"/>
      <c r="B13" s="335"/>
      <c r="C13" s="335"/>
      <c r="D13" s="335"/>
      <c r="E13" s="335"/>
      <c r="F13" s="337"/>
      <c r="G13" s="51"/>
      <c r="H13" s="51"/>
      <c r="I13" s="51"/>
      <c r="J13" s="338"/>
      <c r="K13" s="335"/>
      <c r="L13" s="335"/>
      <c r="M13" s="335"/>
      <c r="N13" s="335"/>
      <c r="O13" s="338"/>
      <c r="P13" s="51"/>
      <c r="Q13" s="51"/>
      <c r="R13" s="51"/>
      <c r="S13" s="51"/>
      <c r="U13" s="344"/>
      <c r="V13" s="51"/>
      <c r="W13" s="51"/>
      <c r="X13" s="51"/>
      <c r="Y13" s="51"/>
      <c r="Z13" s="338"/>
      <c r="AA13" s="335"/>
      <c r="AB13" s="335"/>
      <c r="AC13" s="335"/>
      <c r="AD13" s="335"/>
      <c r="AE13" s="353" t="s">
        <v>415</v>
      </c>
      <c r="AF13" s="354"/>
      <c r="AG13" s="361"/>
    </row>
    <row r="14" spans="1:33" ht="24.95" customHeight="1">
      <c r="A14" s="338"/>
      <c r="B14" s="335"/>
      <c r="C14" s="335"/>
      <c r="D14" s="335"/>
      <c r="E14" s="335"/>
      <c r="F14" s="337"/>
      <c r="G14" s="51"/>
      <c r="H14" s="51"/>
      <c r="I14" s="51"/>
      <c r="J14" s="338"/>
      <c r="K14" s="335"/>
      <c r="L14" s="335"/>
      <c r="M14" s="335"/>
      <c r="N14" s="335"/>
      <c r="O14" s="341"/>
      <c r="P14" s="51"/>
      <c r="Q14" s="51"/>
      <c r="R14" s="51"/>
      <c r="S14" s="51"/>
      <c r="U14" s="344"/>
      <c r="V14" s="51"/>
      <c r="W14" s="51"/>
      <c r="X14" s="51"/>
      <c r="Y14" s="51"/>
      <c r="Z14" s="338"/>
      <c r="AA14" s="335"/>
      <c r="AB14" s="335"/>
      <c r="AC14" s="335"/>
      <c r="AD14" s="335"/>
      <c r="AE14" s="355" t="s">
        <v>416</v>
      </c>
      <c r="AF14" s="354"/>
      <c r="AG14" s="361"/>
    </row>
    <row r="15" spans="1:33" ht="24.95" customHeight="1">
      <c r="A15" s="338"/>
      <c r="B15" s="335"/>
      <c r="C15" s="335"/>
      <c r="D15" s="335"/>
      <c r="E15" s="335"/>
      <c r="F15" s="337"/>
      <c r="G15" s="51"/>
      <c r="H15" s="51"/>
      <c r="I15" s="51"/>
      <c r="J15" s="338"/>
      <c r="K15" s="335"/>
      <c r="L15" s="335"/>
      <c r="M15" s="335"/>
      <c r="N15" s="335"/>
      <c r="O15" s="332"/>
      <c r="P15" s="51"/>
      <c r="Q15" s="51"/>
      <c r="R15" s="51"/>
      <c r="S15" s="51"/>
      <c r="U15" s="345"/>
      <c r="V15" s="51"/>
      <c r="W15" s="51"/>
      <c r="X15" s="51"/>
      <c r="Y15" s="51"/>
      <c r="Z15" s="338"/>
      <c r="AA15" s="335"/>
      <c r="AB15" s="335"/>
      <c r="AC15" s="335"/>
      <c r="AD15" s="335"/>
      <c r="AE15" s="355" t="s">
        <v>417</v>
      </c>
      <c r="AF15" s="354"/>
      <c r="AG15" s="361"/>
    </row>
    <row r="16" spans="1:33" ht="24.95" customHeight="1">
      <c r="A16" s="332"/>
      <c r="B16" s="335"/>
      <c r="C16" s="335"/>
      <c r="D16" s="335"/>
      <c r="E16" s="336"/>
      <c r="F16" s="337"/>
      <c r="G16" s="51"/>
      <c r="H16" s="51"/>
      <c r="I16" s="51"/>
      <c r="J16" s="338"/>
      <c r="K16" s="335"/>
      <c r="L16" s="335"/>
      <c r="M16" s="335"/>
      <c r="N16" s="335"/>
      <c r="O16" s="332"/>
      <c r="P16" s="51"/>
      <c r="Q16" s="51"/>
      <c r="R16" s="51"/>
      <c r="S16" s="51"/>
      <c r="U16" s="51"/>
      <c r="V16" s="51"/>
      <c r="W16" s="51"/>
      <c r="X16" s="51"/>
      <c r="Y16" s="51"/>
      <c r="Z16" s="338"/>
      <c r="AA16" s="335"/>
      <c r="AB16" s="335"/>
      <c r="AC16" s="335"/>
      <c r="AD16" s="335"/>
      <c r="AE16" s="355" t="s">
        <v>418</v>
      </c>
      <c r="AF16" s="354"/>
      <c r="AG16" s="361"/>
    </row>
    <row r="17" spans="1:33" ht="24.95" customHeight="1">
      <c r="A17" s="332"/>
      <c r="B17" s="335"/>
      <c r="C17" s="335"/>
      <c r="D17" s="335"/>
      <c r="E17" s="336"/>
      <c r="F17" s="337"/>
      <c r="G17" s="51"/>
      <c r="H17" s="51"/>
      <c r="I17" s="51"/>
      <c r="J17" s="338"/>
      <c r="K17" s="335"/>
      <c r="L17" s="335"/>
      <c r="M17" s="335"/>
      <c r="N17" s="335"/>
      <c r="O17" s="332"/>
      <c r="P17" s="51"/>
      <c r="Q17" s="51"/>
      <c r="R17" s="51"/>
      <c r="S17" s="51"/>
      <c r="U17" s="51"/>
      <c r="V17" s="51"/>
      <c r="W17" s="51"/>
      <c r="X17" s="51"/>
      <c r="Y17" s="51"/>
      <c r="Z17" s="338"/>
      <c r="AA17" s="335"/>
      <c r="AB17" s="335"/>
      <c r="AC17" s="335"/>
      <c r="AD17" s="335"/>
      <c r="AE17" s="355" t="s">
        <v>419</v>
      </c>
      <c r="AF17" s="354"/>
      <c r="AG17" s="361"/>
    </row>
    <row r="18" spans="1:33" ht="24.95" customHeight="1">
      <c r="A18" s="332"/>
      <c r="B18" s="335"/>
      <c r="C18" s="335"/>
      <c r="D18" s="335"/>
      <c r="E18" s="336"/>
      <c r="F18" s="337"/>
      <c r="G18" s="51"/>
      <c r="H18" s="51"/>
      <c r="I18" s="51"/>
      <c r="J18" s="338"/>
      <c r="K18" s="335"/>
      <c r="L18" s="335"/>
      <c r="M18" s="335"/>
      <c r="N18" s="335"/>
      <c r="O18" s="332"/>
      <c r="P18" s="51"/>
      <c r="Q18" s="51"/>
      <c r="R18" s="51"/>
      <c r="S18" s="51"/>
      <c r="U18" s="51"/>
      <c r="V18" s="51"/>
      <c r="W18" s="51"/>
      <c r="X18" s="51"/>
      <c r="Y18" s="51"/>
      <c r="Z18" s="338"/>
      <c r="AA18" s="335"/>
      <c r="AB18" s="335"/>
      <c r="AC18" s="335"/>
      <c r="AD18" s="335"/>
      <c r="AE18" s="355" t="s">
        <v>420</v>
      </c>
      <c r="AF18" s="354"/>
      <c r="AG18" s="361"/>
    </row>
    <row r="19" spans="1:33" ht="24.95" customHeight="1">
      <c r="A19" s="332"/>
      <c r="B19" s="335"/>
      <c r="C19" s="335"/>
      <c r="D19" s="335"/>
      <c r="E19" s="336"/>
      <c r="F19" s="337"/>
      <c r="G19" s="51"/>
      <c r="H19" s="51"/>
      <c r="I19" s="51"/>
      <c r="J19" s="338"/>
      <c r="K19" s="335"/>
      <c r="L19" s="335"/>
      <c r="M19" s="335"/>
      <c r="N19" s="335"/>
      <c r="O19" s="332"/>
      <c r="P19" s="51"/>
      <c r="Q19" s="51"/>
      <c r="R19" s="51"/>
      <c r="S19" s="51"/>
      <c r="U19" s="51"/>
      <c r="V19" s="51"/>
      <c r="W19" s="51"/>
      <c r="X19" s="51"/>
      <c r="Y19" s="51"/>
      <c r="Z19" s="338"/>
      <c r="AA19" s="335"/>
      <c r="AB19" s="335"/>
      <c r="AC19" s="335"/>
      <c r="AD19" s="335"/>
      <c r="AE19" s="355" t="s">
        <v>421</v>
      </c>
      <c r="AF19" s="354"/>
      <c r="AG19" s="361"/>
    </row>
    <row r="20" spans="1:33" ht="24.95" customHeight="1">
      <c r="A20" s="332"/>
      <c r="B20" s="335"/>
      <c r="C20" s="335"/>
      <c r="D20" s="335"/>
      <c r="E20" s="336"/>
      <c r="F20" s="337"/>
      <c r="G20" s="51"/>
      <c r="H20" s="51"/>
      <c r="I20" s="51"/>
      <c r="J20" s="338"/>
      <c r="K20" s="335"/>
      <c r="L20" s="335"/>
      <c r="M20" s="335"/>
      <c r="N20" s="335"/>
      <c r="O20" s="332"/>
      <c r="P20" s="51"/>
      <c r="Q20" s="51"/>
      <c r="R20" s="51"/>
      <c r="S20" s="51"/>
      <c r="U20" s="51"/>
      <c r="V20" s="51"/>
      <c r="W20" s="51"/>
      <c r="X20" s="51"/>
      <c r="Y20" s="51"/>
      <c r="Z20" s="338"/>
      <c r="AA20" s="335"/>
      <c r="AB20" s="335"/>
      <c r="AC20" s="335"/>
      <c r="AD20" s="335"/>
      <c r="AE20" s="355" t="s">
        <v>422</v>
      </c>
      <c r="AF20" s="354"/>
      <c r="AG20" s="361"/>
    </row>
    <row r="21" spans="1:33" ht="24.95" customHeight="1">
      <c r="A21" s="332"/>
      <c r="B21" s="335"/>
      <c r="C21" s="335"/>
      <c r="D21" s="335"/>
      <c r="E21" s="336"/>
      <c r="F21" s="337"/>
      <c r="G21" s="51"/>
      <c r="H21" s="51"/>
      <c r="I21" s="51"/>
      <c r="J21" s="338"/>
      <c r="K21" s="335"/>
      <c r="L21" s="335"/>
      <c r="M21" s="335"/>
      <c r="N21" s="335"/>
      <c r="O21" s="332"/>
      <c r="P21" s="51"/>
      <c r="Q21" s="51"/>
      <c r="R21" s="51"/>
      <c r="S21" s="51"/>
      <c r="U21" s="51"/>
      <c r="V21" s="51"/>
      <c r="W21" s="51"/>
      <c r="X21" s="51"/>
      <c r="Y21" s="51"/>
      <c r="Z21" s="338"/>
      <c r="AA21" s="335"/>
      <c r="AB21" s="335"/>
      <c r="AC21" s="335"/>
      <c r="AD21" s="335"/>
      <c r="AE21" s="355" t="s">
        <v>423</v>
      </c>
      <c r="AF21" s="354"/>
      <c r="AG21" s="361"/>
    </row>
    <row r="22" spans="1:33" ht="24.95" customHeight="1">
      <c r="A22" s="332"/>
      <c r="B22" s="335"/>
      <c r="C22" s="335"/>
      <c r="D22" s="335"/>
      <c r="E22" s="336"/>
      <c r="F22" s="337"/>
      <c r="G22" s="51"/>
      <c r="H22" s="51"/>
      <c r="I22" s="51"/>
      <c r="J22" s="338"/>
      <c r="K22" s="335"/>
      <c r="L22" s="335"/>
      <c r="M22" s="335"/>
      <c r="N22" s="335"/>
      <c r="O22" s="332"/>
      <c r="P22" s="51"/>
      <c r="Q22" s="51"/>
      <c r="R22" s="51"/>
      <c r="S22" s="51"/>
      <c r="U22" s="51"/>
      <c r="V22" s="51"/>
      <c r="W22" s="51"/>
      <c r="X22" s="51"/>
      <c r="Y22" s="51"/>
      <c r="Z22" s="338"/>
      <c r="AA22" s="335"/>
      <c r="AB22" s="335"/>
      <c r="AC22" s="335"/>
      <c r="AD22" s="335"/>
      <c r="AE22" s="351" t="s">
        <v>424</v>
      </c>
      <c r="AF22" s="356"/>
      <c r="AG22" s="361"/>
    </row>
    <row r="23" spans="1:33" ht="24.95" customHeight="1">
      <c r="A23" s="332"/>
      <c r="B23" s="335"/>
      <c r="C23" s="335"/>
      <c r="D23" s="335"/>
      <c r="E23" s="336"/>
      <c r="F23" s="337"/>
      <c r="G23" s="51"/>
      <c r="H23" s="51"/>
      <c r="I23" s="51"/>
      <c r="J23" s="338"/>
      <c r="K23" s="335"/>
      <c r="L23" s="335"/>
      <c r="M23" s="335"/>
      <c r="N23" s="335"/>
      <c r="O23" s="332"/>
      <c r="P23" s="51"/>
      <c r="Q23" s="51"/>
      <c r="R23" s="51"/>
      <c r="S23" s="51"/>
      <c r="U23" s="51"/>
      <c r="V23" s="51"/>
      <c r="W23" s="51"/>
      <c r="X23" s="51"/>
      <c r="Y23" s="51"/>
      <c r="Z23" s="338"/>
      <c r="AA23" s="335"/>
      <c r="AB23" s="335"/>
      <c r="AC23" s="335"/>
      <c r="AD23" s="335"/>
      <c r="AE23" s="357" t="s">
        <v>425</v>
      </c>
      <c r="AF23" s="358"/>
      <c r="AG23" s="362"/>
    </row>
    <row r="24" spans="1:33" ht="20.25" customHeight="1">
      <c r="AE24" s="688" t="s">
        <v>426</v>
      </c>
      <c r="AF24" s="688"/>
      <c r="AG24" s="688"/>
    </row>
  </sheetData>
  <sheetProtection password="DC9E" sheet="1" objects="1" scenarios="1"/>
  <mergeCells count="14">
    <mergeCell ref="AE24:AG24"/>
    <mergeCell ref="Z1:AC1"/>
    <mergeCell ref="AD1:AG1"/>
    <mergeCell ref="B2:C2"/>
    <mergeCell ref="D2:E2"/>
    <mergeCell ref="K2:L2"/>
    <mergeCell ref="M2:N2"/>
    <mergeCell ref="AA2:AB2"/>
    <mergeCell ref="AC2:AD2"/>
    <mergeCell ref="A1:D1"/>
    <mergeCell ref="E1:H1"/>
    <mergeCell ref="J1:M1"/>
    <mergeCell ref="N1:R1"/>
    <mergeCell ref="U1:Y1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5"/>
  </sheetPr>
  <dimension ref="A1:D23"/>
  <sheetViews>
    <sheetView workbookViewId="0">
      <selection activeCell="A35" sqref="A35"/>
    </sheetView>
  </sheetViews>
  <sheetFormatPr defaultColWidth="9" defaultRowHeight="14.25"/>
  <cols>
    <col min="1" max="1" width="35.5" style="43" customWidth="1"/>
    <col min="2" max="3" width="16.125" style="43" customWidth="1"/>
    <col min="4" max="16384" width="9" style="43"/>
  </cols>
  <sheetData>
    <row r="1" spans="1:4" ht="25.5" customHeight="1">
      <c r="A1" s="653" t="s">
        <v>427</v>
      </c>
      <c r="B1" s="653"/>
      <c r="C1" s="653"/>
    </row>
    <row r="2" spans="1:4" ht="21.75" customHeight="1">
      <c r="A2" s="3"/>
      <c r="B2" s="3"/>
      <c r="C2" s="318" t="s">
        <v>428</v>
      </c>
    </row>
    <row r="3" spans="1:4" ht="30" customHeight="1">
      <c r="A3" s="198" t="s">
        <v>36</v>
      </c>
      <c r="B3" s="319" t="s">
        <v>429</v>
      </c>
      <c r="C3" s="199" t="s">
        <v>430</v>
      </c>
    </row>
    <row r="4" spans="1:4" ht="30" customHeight="1">
      <c r="A4" s="320" t="s">
        <v>431</v>
      </c>
      <c r="B4" s="321">
        <v>101.94670843</v>
      </c>
      <c r="C4" s="322">
        <v>101.94670843</v>
      </c>
    </row>
    <row r="5" spans="1:4" s="317" customFormat="1" ht="30" customHeight="1">
      <c r="A5" s="316" t="s">
        <v>432</v>
      </c>
      <c r="B5" s="321">
        <v>101.83804833000001</v>
      </c>
      <c r="C5" s="322">
        <v>101.83804833000001</v>
      </c>
      <c r="D5" s="323"/>
    </row>
    <row r="6" spans="1:4" s="317" customFormat="1" ht="30" customHeight="1">
      <c r="A6" s="212" t="s">
        <v>433</v>
      </c>
      <c r="B6" s="321">
        <v>98.67615447</v>
      </c>
      <c r="C6" s="322">
        <v>98.67615447</v>
      </c>
      <c r="D6" s="323"/>
    </row>
    <row r="7" spans="1:4" s="317" customFormat="1" ht="30" customHeight="1">
      <c r="A7" s="212" t="s">
        <v>434</v>
      </c>
      <c r="B7" s="321">
        <v>106.36459103999999</v>
      </c>
      <c r="C7" s="322">
        <v>106.36459103999999</v>
      </c>
      <c r="D7" s="323"/>
    </row>
    <row r="8" spans="1:4" s="317" customFormat="1" ht="30" customHeight="1">
      <c r="A8" s="212" t="s">
        <v>435</v>
      </c>
      <c r="B8" s="321">
        <v>96.122035289999999</v>
      </c>
      <c r="C8" s="322">
        <v>96.122035289999999</v>
      </c>
      <c r="D8" s="324"/>
    </row>
    <row r="9" spans="1:4" s="317" customFormat="1" ht="30" customHeight="1">
      <c r="A9" s="212" t="s">
        <v>436</v>
      </c>
      <c r="B9" s="321">
        <v>103.01406382</v>
      </c>
      <c r="C9" s="322">
        <v>103.01406382</v>
      </c>
    </row>
    <row r="10" spans="1:4" s="317" customFormat="1" ht="30" customHeight="1">
      <c r="A10" s="212" t="s">
        <v>437</v>
      </c>
      <c r="B10" s="321">
        <v>104.46387176</v>
      </c>
      <c r="C10" s="322">
        <v>104.46387176</v>
      </c>
    </row>
    <row r="11" spans="1:4" s="317" customFormat="1" ht="30" customHeight="1">
      <c r="A11" s="212" t="s">
        <v>438</v>
      </c>
      <c r="B11" s="321">
        <v>104.15530468</v>
      </c>
      <c r="C11" s="322">
        <v>104.15530468</v>
      </c>
    </row>
    <row r="12" spans="1:4" s="317" customFormat="1" ht="30" customHeight="1">
      <c r="A12" s="212" t="s">
        <v>439</v>
      </c>
      <c r="B12" s="321">
        <v>105.83739899</v>
      </c>
      <c r="C12" s="322">
        <v>105.83739899</v>
      </c>
    </row>
    <row r="13" spans="1:4" s="317" customFormat="1" ht="30" customHeight="1">
      <c r="A13" s="212" t="s">
        <v>440</v>
      </c>
      <c r="B13" s="321">
        <v>103.63001525999999</v>
      </c>
      <c r="C13" s="322">
        <v>103.63001525999999</v>
      </c>
    </row>
    <row r="14" spans="1:4" s="317" customFormat="1" ht="30" customHeight="1">
      <c r="A14" s="212" t="s">
        <v>441</v>
      </c>
      <c r="B14" s="321">
        <v>101.54644845</v>
      </c>
      <c r="C14" s="322">
        <v>101.54644845</v>
      </c>
    </row>
    <row r="15" spans="1:4" s="317" customFormat="1" ht="30" customHeight="1">
      <c r="A15" s="212" t="s">
        <v>442</v>
      </c>
      <c r="B15" s="321">
        <v>98.475068649999997</v>
      </c>
      <c r="C15" s="322">
        <v>98.475068649999997</v>
      </c>
    </row>
    <row r="16" spans="1:4" s="317" customFormat="1" ht="30" customHeight="1">
      <c r="A16" s="212" t="s">
        <v>443</v>
      </c>
      <c r="B16" s="321">
        <v>101.7292456</v>
      </c>
      <c r="C16" s="322">
        <v>101.7292456</v>
      </c>
    </row>
    <row r="17" spans="1:3" s="317" customFormat="1" ht="30" customHeight="1">
      <c r="A17" s="212" t="s">
        <v>444</v>
      </c>
      <c r="B17" s="321">
        <v>104.25652587</v>
      </c>
      <c r="C17" s="322">
        <v>104.25652587</v>
      </c>
    </row>
    <row r="18" spans="1:3" s="317" customFormat="1" ht="30" customHeight="1">
      <c r="A18" s="212" t="s">
        <v>445</v>
      </c>
      <c r="B18" s="321">
        <v>101.19808879</v>
      </c>
      <c r="C18" s="322">
        <v>101.19808879</v>
      </c>
    </row>
    <row r="19" spans="1:3" s="317" customFormat="1" ht="30" customHeight="1">
      <c r="A19" s="212" t="s">
        <v>446</v>
      </c>
      <c r="B19" s="321">
        <v>101.20361256</v>
      </c>
      <c r="C19" s="322">
        <v>101.20361256</v>
      </c>
    </row>
    <row r="20" spans="1:3" s="317" customFormat="1" ht="30" customHeight="1">
      <c r="A20" s="212" t="s">
        <v>447</v>
      </c>
      <c r="B20" s="321">
        <v>103.57167656999999</v>
      </c>
      <c r="C20" s="322">
        <v>103.57167656999999</v>
      </c>
    </row>
    <row r="21" spans="1:3" s="317" customFormat="1" ht="30" customHeight="1">
      <c r="A21" s="325" t="s">
        <v>448</v>
      </c>
      <c r="B21" s="321">
        <v>100.05663001000001</v>
      </c>
      <c r="C21" s="322">
        <v>100.05663001000001</v>
      </c>
    </row>
    <row r="22" spans="1:3" ht="28.5" customHeight="1">
      <c r="A22" s="688" t="s">
        <v>449</v>
      </c>
      <c r="B22" s="688"/>
      <c r="C22" s="688"/>
    </row>
    <row r="23" spans="1:3" ht="7.5" customHeight="1"/>
  </sheetData>
  <sheetProtection password="DC9E" sheet="1" objects="1" scenarios="1"/>
  <mergeCells count="2">
    <mergeCell ref="A1:C1"/>
    <mergeCell ref="A22:C22"/>
  </mergeCells>
  <phoneticPr fontId="11" type="noConversion"/>
  <printOptions horizontalCentered="1"/>
  <pageMargins left="0.55000000000000004" right="0.55000000000000004" top="0.97916666666666696" bottom="0.97916666666666696" header="0.50902777777777797" footer="0.50902777777777797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/>
  </sheetPr>
  <dimension ref="A1:E28"/>
  <sheetViews>
    <sheetView workbookViewId="0">
      <selection activeCell="F9" sqref="F9"/>
    </sheetView>
  </sheetViews>
  <sheetFormatPr defaultColWidth="9" defaultRowHeight="14.25"/>
  <cols>
    <col min="1" max="1" width="33.375" style="44" customWidth="1"/>
    <col min="2" max="2" width="13.125" style="43" customWidth="1"/>
    <col min="3" max="3" width="13.125" style="310" customWidth="1"/>
    <col min="4" max="4" width="13.125" style="43" customWidth="1"/>
    <col min="5" max="16384" width="9" style="43"/>
  </cols>
  <sheetData>
    <row r="1" spans="1:5" ht="33.75" customHeight="1">
      <c r="A1" s="698" t="s">
        <v>450</v>
      </c>
      <c r="B1" s="698"/>
      <c r="C1" s="698"/>
      <c r="D1" s="699"/>
    </row>
    <row r="2" spans="1:5" ht="20.25" customHeight="1">
      <c r="A2" s="3"/>
      <c r="B2" s="3"/>
      <c r="C2" s="311"/>
      <c r="D2" s="235" t="s">
        <v>451</v>
      </c>
    </row>
    <row r="3" spans="1:5" ht="31.5" customHeight="1">
      <c r="A3" s="198" t="s">
        <v>452</v>
      </c>
      <c r="B3" s="199" t="s">
        <v>80</v>
      </c>
      <c r="C3" s="312" t="s">
        <v>5</v>
      </c>
      <c r="D3" s="199" t="s">
        <v>453</v>
      </c>
    </row>
    <row r="4" spans="1:5" ht="18" customHeight="1">
      <c r="A4" s="313" t="s">
        <v>454</v>
      </c>
      <c r="B4" s="258"/>
      <c r="C4" s="314"/>
      <c r="D4" s="231"/>
    </row>
    <row r="5" spans="1:5" ht="18" customHeight="1">
      <c r="A5" s="207" t="s">
        <v>455</v>
      </c>
      <c r="B5" s="242">
        <v>3008.3928000000001</v>
      </c>
      <c r="C5" s="315">
        <v>6</v>
      </c>
      <c r="D5" s="210" t="s">
        <v>456</v>
      </c>
    </row>
    <row r="6" spans="1:5" ht="18" customHeight="1">
      <c r="A6" s="207" t="s">
        <v>457</v>
      </c>
      <c r="B6" s="242">
        <v>343.22649999999999</v>
      </c>
      <c r="C6" s="315">
        <v>8</v>
      </c>
      <c r="D6" s="210">
        <v>3</v>
      </c>
    </row>
    <row r="7" spans="1:5" ht="18" customHeight="1">
      <c r="A7" s="212" t="s">
        <v>458</v>
      </c>
      <c r="B7" s="242">
        <v>468.26170000000002</v>
      </c>
      <c r="C7" s="315">
        <v>6</v>
      </c>
      <c r="D7" s="210">
        <v>8</v>
      </c>
    </row>
    <row r="8" spans="1:5" ht="18" customHeight="1">
      <c r="A8" s="213" t="s">
        <v>459</v>
      </c>
      <c r="B8" s="242">
        <v>307.97840000000002</v>
      </c>
      <c r="C8" s="315">
        <v>5.9</v>
      </c>
      <c r="D8" s="210">
        <v>9</v>
      </c>
    </row>
    <row r="9" spans="1:5" ht="18" customHeight="1">
      <c r="A9" s="212" t="s">
        <v>460</v>
      </c>
      <c r="B9" s="242">
        <v>166.5684</v>
      </c>
      <c r="C9" s="315">
        <v>7.5</v>
      </c>
      <c r="D9" s="210">
        <v>4</v>
      </c>
    </row>
    <row r="10" spans="1:5" ht="18" customHeight="1">
      <c r="A10" s="212" t="s">
        <v>461</v>
      </c>
      <c r="B10" s="242">
        <v>402.03829999999999</v>
      </c>
      <c r="C10" s="315">
        <v>9.5</v>
      </c>
      <c r="D10" s="210">
        <v>1</v>
      </c>
    </row>
    <row r="11" spans="1:5" ht="18" customHeight="1">
      <c r="A11" s="212" t="s">
        <v>462</v>
      </c>
      <c r="B11" s="242">
        <v>282.00220000000002</v>
      </c>
      <c r="C11" s="315">
        <v>7</v>
      </c>
      <c r="D11" s="210">
        <v>6</v>
      </c>
    </row>
    <row r="12" spans="1:5" ht="18" customHeight="1">
      <c r="A12" s="214" t="s">
        <v>463</v>
      </c>
      <c r="B12" s="242">
        <v>190.5968</v>
      </c>
      <c r="C12" s="315">
        <v>8.1999999999999993</v>
      </c>
      <c r="D12" s="210">
        <v>2</v>
      </c>
    </row>
    <row r="13" spans="1:5" ht="18" customHeight="1">
      <c r="A13" s="214" t="s">
        <v>464</v>
      </c>
      <c r="B13" s="242">
        <v>309.67239999999998</v>
      </c>
      <c r="C13" s="315">
        <v>4.2</v>
      </c>
      <c r="D13" s="210">
        <v>10</v>
      </c>
    </row>
    <row r="14" spans="1:5" ht="18" customHeight="1">
      <c r="A14" s="214" t="s">
        <v>465</v>
      </c>
      <c r="B14" s="242">
        <v>325.30239999999998</v>
      </c>
      <c r="C14" s="315">
        <v>7.5</v>
      </c>
      <c r="D14" s="210">
        <v>4</v>
      </c>
    </row>
    <row r="15" spans="1:5" ht="18" customHeight="1">
      <c r="A15" s="214" t="s">
        <v>466</v>
      </c>
      <c r="B15" s="242">
        <v>562.54010000000005</v>
      </c>
      <c r="C15" s="315">
        <v>7</v>
      </c>
      <c r="D15" s="210">
        <v>6</v>
      </c>
    </row>
    <row r="16" spans="1:5" ht="18" customHeight="1">
      <c r="A16" s="316" t="s">
        <v>467</v>
      </c>
      <c r="B16" s="242"/>
      <c r="C16" s="315"/>
      <c r="D16" s="210"/>
      <c r="E16" s="206"/>
    </row>
    <row r="17" spans="1:4" ht="18" customHeight="1">
      <c r="A17" s="207" t="s">
        <v>455</v>
      </c>
      <c r="B17" s="242">
        <v>533.61469999999997</v>
      </c>
      <c r="C17" s="315">
        <v>4.5</v>
      </c>
      <c r="D17" s="210" t="s">
        <v>456</v>
      </c>
    </row>
    <row r="18" spans="1:4" ht="18" customHeight="1">
      <c r="A18" s="207" t="s">
        <v>457</v>
      </c>
      <c r="B18" s="242">
        <v>1.5219</v>
      </c>
      <c r="C18" s="315">
        <v>-1.2</v>
      </c>
      <c r="D18" s="210">
        <v>10</v>
      </c>
    </row>
    <row r="19" spans="1:4" ht="18" customHeight="1">
      <c r="A19" s="212" t="s">
        <v>458</v>
      </c>
      <c r="B19" s="242">
        <v>2.3045</v>
      </c>
      <c r="C19" s="315">
        <v>-1.1000000000000001</v>
      </c>
      <c r="D19" s="210">
        <v>9</v>
      </c>
    </row>
    <row r="20" spans="1:4" ht="18" customHeight="1">
      <c r="A20" s="213" t="s">
        <v>459</v>
      </c>
      <c r="B20" s="242">
        <v>17.4407</v>
      </c>
      <c r="C20" s="315">
        <v>5.2</v>
      </c>
      <c r="D20" s="210">
        <v>5</v>
      </c>
    </row>
    <row r="21" spans="1:4" ht="18" customHeight="1">
      <c r="A21" s="212" t="s">
        <v>460</v>
      </c>
      <c r="B21" s="242">
        <v>23.876300000000001</v>
      </c>
      <c r="C21" s="315">
        <v>4.8</v>
      </c>
      <c r="D21" s="210">
        <v>6</v>
      </c>
    </row>
    <row r="22" spans="1:4" ht="18" customHeight="1">
      <c r="A22" s="212" t="s">
        <v>461</v>
      </c>
      <c r="B22" s="242">
        <v>23.410599999999999</v>
      </c>
      <c r="C22" s="315">
        <v>2.8</v>
      </c>
      <c r="D22" s="210">
        <v>8</v>
      </c>
    </row>
    <row r="23" spans="1:4" ht="18" customHeight="1">
      <c r="A23" s="212" t="s">
        <v>462</v>
      </c>
      <c r="B23" s="242">
        <v>31.046199999999999</v>
      </c>
      <c r="C23" s="315">
        <v>4.5</v>
      </c>
      <c r="D23" s="210">
        <v>7</v>
      </c>
    </row>
    <row r="24" spans="1:4" ht="18" customHeight="1">
      <c r="A24" s="214" t="s">
        <v>463</v>
      </c>
      <c r="B24" s="242">
        <v>83.557299999999998</v>
      </c>
      <c r="C24" s="315">
        <v>5.4</v>
      </c>
      <c r="D24" s="210">
        <v>3</v>
      </c>
    </row>
    <row r="25" spans="1:4" ht="18" customHeight="1">
      <c r="A25" s="214" t="s">
        <v>464</v>
      </c>
      <c r="B25" s="242">
        <v>121.66849999999999</v>
      </c>
      <c r="C25" s="315">
        <v>5.7</v>
      </c>
      <c r="D25" s="210">
        <v>1</v>
      </c>
    </row>
    <row r="26" spans="1:4" ht="18" customHeight="1">
      <c r="A26" s="214" t="s">
        <v>465</v>
      </c>
      <c r="B26" s="242">
        <v>118.71259999999999</v>
      </c>
      <c r="C26" s="315">
        <v>5.5</v>
      </c>
      <c r="D26" s="210">
        <v>2</v>
      </c>
    </row>
    <row r="27" spans="1:4" ht="18" customHeight="1">
      <c r="A27" s="306" t="s">
        <v>466</v>
      </c>
      <c r="B27" s="252">
        <v>109.5806</v>
      </c>
      <c r="C27" s="315">
        <v>5.3</v>
      </c>
      <c r="D27" s="210">
        <v>4</v>
      </c>
    </row>
    <row r="28" spans="1:4">
      <c r="A28" s="700" t="s">
        <v>468</v>
      </c>
      <c r="B28" s="701"/>
      <c r="C28" s="700"/>
      <c r="D28" s="700"/>
    </row>
  </sheetData>
  <sheetProtection password="DC9E" sheet="1" objects="1" scenarios="1"/>
  <mergeCells count="2">
    <mergeCell ref="A1:D1"/>
    <mergeCell ref="A28:D28"/>
  </mergeCells>
  <phoneticPr fontId="11" type="noConversion"/>
  <printOptions horizontalCentered="1"/>
  <pageMargins left="0.75" right="0.75" top="0.38888888888888901" bottom="0.38888888888888901" header="0.50902777777777797" footer="0.50902777777777797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4"/>
  </sheetPr>
  <dimension ref="A1:D42"/>
  <sheetViews>
    <sheetView workbookViewId="0">
      <selection activeCell="G13" sqref="G13"/>
    </sheetView>
  </sheetViews>
  <sheetFormatPr defaultColWidth="9" defaultRowHeight="14.25"/>
  <cols>
    <col min="1" max="1" width="32.375" style="192" customWidth="1"/>
    <col min="2" max="2" width="13.125" style="191" customWidth="1"/>
    <col min="3" max="3" width="13.125" style="271" customWidth="1"/>
    <col min="4" max="4" width="13.125" style="191" customWidth="1"/>
    <col min="5" max="16384" width="9" style="191"/>
  </cols>
  <sheetData>
    <row r="1" spans="1:4" ht="34.5" customHeight="1">
      <c r="A1" s="702" t="s">
        <v>469</v>
      </c>
      <c r="B1" s="702"/>
      <c r="C1" s="702"/>
      <c r="D1" s="703"/>
    </row>
    <row r="2" spans="1:4" ht="20.25" customHeight="1">
      <c r="A2" s="263"/>
      <c r="B2" s="263"/>
      <c r="C2" s="263"/>
      <c r="D2" s="191" t="s">
        <v>470</v>
      </c>
    </row>
    <row r="3" spans="1:4" ht="28.5" customHeight="1">
      <c r="A3" s="264" t="s">
        <v>452</v>
      </c>
      <c r="B3" s="272" t="s">
        <v>80</v>
      </c>
      <c r="C3" s="236" t="s">
        <v>5</v>
      </c>
      <c r="D3" s="237" t="s">
        <v>453</v>
      </c>
    </row>
    <row r="4" spans="1:4" ht="18" customHeight="1">
      <c r="A4" s="300" t="s">
        <v>471</v>
      </c>
      <c r="B4" s="301"/>
      <c r="C4" s="227"/>
      <c r="D4" s="205"/>
    </row>
    <row r="5" spans="1:4" ht="18" customHeight="1">
      <c r="A5" s="241" t="s">
        <v>455</v>
      </c>
      <c r="B5" s="294">
        <v>1086.6143999999999</v>
      </c>
      <c r="C5" s="302">
        <v>5.2</v>
      </c>
      <c r="D5" s="205" t="s">
        <v>456</v>
      </c>
    </row>
    <row r="6" spans="1:4" ht="18" customHeight="1">
      <c r="A6" s="241" t="s">
        <v>457</v>
      </c>
      <c r="B6" s="294">
        <v>55.6066</v>
      </c>
      <c r="C6" s="302">
        <v>4.3</v>
      </c>
      <c r="D6" s="205">
        <v>8</v>
      </c>
    </row>
    <row r="7" spans="1:4" ht="18" customHeight="1">
      <c r="A7" s="245" t="s">
        <v>458</v>
      </c>
      <c r="B7" s="294">
        <v>191.19990000000001</v>
      </c>
      <c r="C7" s="302">
        <v>1.3</v>
      </c>
      <c r="D7" s="205">
        <v>10</v>
      </c>
    </row>
    <row r="8" spans="1:4" ht="18" customHeight="1">
      <c r="A8" s="246" t="s">
        <v>459</v>
      </c>
      <c r="B8" s="294">
        <v>221.97</v>
      </c>
      <c r="C8" s="302">
        <v>7.2</v>
      </c>
      <c r="D8" s="205">
        <v>6</v>
      </c>
    </row>
    <row r="9" spans="1:4" ht="18" customHeight="1">
      <c r="A9" s="245" t="s">
        <v>460</v>
      </c>
      <c r="B9" s="294">
        <v>104.4192</v>
      </c>
      <c r="C9" s="302">
        <v>8.3000000000000007</v>
      </c>
      <c r="D9" s="205">
        <v>5</v>
      </c>
    </row>
    <row r="10" spans="1:4" ht="18" customHeight="1">
      <c r="A10" s="245" t="s">
        <v>461</v>
      </c>
      <c r="B10" s="294">
        <v>215.39920000000001</v>
      </c>
      <c r="C10" s="302">
        <v>9.9</v>
      </c>
      <c r="D10" s="205">
        <v>2</v>
      </c>
    </row>
    <row r="11" spans="1:4" ht="18" customHeight="1">
      <c r="A11" s="245" t="s">
        <v>462</v>
      </c>
      <c r="B11" s="294">
        <v>119.00530000000001</v>
      </c>
      <c r="C11" s="302">
        <v>6.5</v>
      </c>
      <c r="D11" s="205">
        <v>7</v>
      </c>
    </row>
    <row r="12" spans="1:4" ht="18" customHeight="1">
      <c r="A12" s="245" t="s">
        <v>463</v>
      </c>
      <c r="B12" s="294">
        <v>17.0428</v>
      </c>
      <c r="C12" s="302">
        <v>26.5</v>
      </c>
      <c r="D12" s="205">
        <v>1</v>
      </c>
    </row>
    <row r="13" spans="1:4" ht="18" customHeight="1">
      <c r="A13" s="245" t="s">
        <v>464</v>
      </c>
      <c r="B13" s="294">
        <v>29.904599999999999</v>
      </c>
      <c r="C13" s="302">
        <v>1.7</v>
      </c>
      <c r="D13" s="205">
        <v>9</v>
      </c>
    </row>
    <row r="14" spans="1:4" ht="18" customHeight="1">
      <c r="A14" s="245" t="s">
        <v>465</v>
      </c>
      <c r="B14" s="294">
        <v>84.111199999999997</v>
      </c>
      <c r="C14" s="302">
        <v>9</v>
      </c>
      <c r="D14" s="205">
        <v>3</v>
      </c>
    </row>
    <row r="15" spans="1:4" ht="18" customHeight="1">
      <c r="A15" s="245" t="s">
        <v>466</v>
      </c>
      <c r="B15" s="294">
        <v>268.22919999999999</v>
      </c>
      <c r="C15" s="302">
        <v>8.6999999999999993</v>
      </c>
      <c r="D15" s="205">
        <v>4</v>
      </c>
    </row>
    <row r="16" spans="1:4" ht="18" customHeight="1">
      <c r="A16" s="221" t="s">
        <v>472</v>
      </c>
      <c r="B16" s="303"/>
      <c r="C16" s="304"/>
      <c r="D16" s="210"/>
    </row>
    <row r="17" spans="1:4" ht="18" customHeight="1">
      <c r="A17" s="241" t="s">
        <v>455</v>
      </c>
      <c r="B17" s="287">
        <v>1388.1637000000001</v>
      </c>
      <c r="C17" s="305">
        <v>7.2</v>
      </c>
      <c r="D17" s="297" t="s">
        <v>456</v>
      </c>
    </row>
    <row r="18" spans="1:4" ht="18" customHeight="1">
      <c r="A18" s="241" t="s">
        <v>457</v>
      </c>
      <c r="B18" s="287">
        <v>286.09800000000001</v>
      </c>
      <c r="C18" s="305">
        <v>8.8000000000000007</v>
      </c>
      <c r="D18" s="298">
        <v>3</v>
      </c>
    </row>
    <row r="19" spans="1:4" ht="18" customHeight="1">
      <c r="A19" s="245" t="s">
        <v>458</v>
      </c>
      <c r="B19" s="287">
        <v>274.75729999999999</v>
      </c>
      <c r="C19" s="305">
        <v>9.6</v>
      </c>
      <c r="D19" s="298">
        <v>2</v>
      </c>
    </row>
    <row r="20" spans="1:4" ht="18" customHeight="1">
      <c r="A20" s="246" t="s">
        <v>459</v>
      </c>
      <c r="B20" s="287">
        <v>68.567700000000002</v>
      </c>
      <c r="C20" s="305">
        <v>2</v>
      </c>
      <c r="D20" s="298">
        <v>10</v>
      </c>
    </row>
    <row r="21" spans="1:4" ht="18" customHeight="1">
      <c r="A21" s="245" t="s">
        <v>460</v>
      </c>
      <c r="B21" s="287">
        <v>38.2729</v>
      </c>
      <c r="C21" s="305">
        <v>7.3</v>
      </c>
      <c r="D21" s="298">
        <v>7</v>
      </c>
    </row>
    <row r="22" spans="1:4" ht="18" customHeight="1">
      <c r="A22" s="245" t="s">
        <v>461</v>
      </c>
      <c r="B22" s="287">
        <v>163.2285</v>
      </c>
      <c r="C22" s="305">
        <v>10</v>
      </c>
      <c r="D22" s="298">
        <v>1</v>
      </c>
    </row>
    <row r="23" spans="1:4" ht="18" customHeight="1">
      <c r="A23" s="245" t="s">
        <v>462</v>
      </c>
      <c r="B23" s="287">
        <v>131.95070000000001</v>
      </c>
      <c r="C23" s="305">
        <v>8.1999999999999993</v>
      </c>
      <c r="D23" s="298">
        <v>4</v>
      </c>
    </row>
    <row r="24" spans="1:4" ht="18" customHeight="1">
      <c r="A24" s="245" t="s">
        <v>463</v>
      </c>
      <c r="B24" s="287">
        <v>89.996700000000004</v>
      </c>
      <c r="C24" s="305">
        <v>7.5</v>
      </c>
      <c r="D24" s="298">
        <v>6</v>
      </c>
    </row>
    <row r="25" spans="1:4" ht="18" customHeight="1">
      <c r="A25" s="245" t="s">
        <v>464</v>
      </c>
      <c r="B25" s="287">
        <v>158.0993</v>
      </c>
      <c r="C25" s="305">
        <v>3.7</v>
      </c>
      <c r="D25" s="298">
        <v>9</v>
      </c>
    </row>
    <row r="26" spans="1:4" ht="18" customHeight="1">
      <c r="A26" s="245" t="s">
        <v>465</v>
      </c>
      <c r="B26" s="287">
        <v>122.4786</v>
      </c>
      <c r="C26" s="305">
        <v>8.1999999999999993</v>
      </c>
      <c r="D26" s="298">
        <v>4</v>
      </c>
    </row>
    <row r="27" spans="1:4" ht="18" customHeight="1">
      <c r="A27" s="306" t="s">
        <v>466</v>
      </c>
      <c r="B27" s="307">
        <v>184.7303</v>
      </c>
      <c r="C27" s="308">
        <v>5.6</v>
      </c>
      <c r="D27" s="309">
        <v>8</v>
      </c>
    </row>
    <row r="28" spans="1:4">
      <c r="A28" s="191"/>
      <c r="C28" s="191"/>
    </row>
    <row r="32" spans="1:4">
      <c r="A32" s="196"/>
    </row>
    <row r="33" spans="1:1">
      <c r="A33" s="196"/>
    </row>
    <row r="34" spans="1:1">
      <c r="A34" s="196"/>
    </row>
    <row r="35" spans="1:1">
      <c r="A35" s="276"/>
    </row>
    <row r="36" spans="1:1">
      <c r="A36" s="245"/>
    </row>
    <row r="37" spans="1:1">
      <c r="A37" s="245"/>
    </row>
    <row r="38" spans="1:1">
      <c r="A38" s="245"/>
    </row>
    <row r="39" spans="1:1">
      <c r="A39" s="245"/>
    </row>
    <row r="40" spans="1:1">
      <c r="A40" s="245"/>
    </row>
    <row r="41" spans="1:1">
      <c r="A41" s="277"/>
    </row>
    <row r="42" spans="1:1">
      <c r="A42" s="196"/>
    </row>
  </sheetData>
  <sheetProtection password="DC9E" sheet="1" objects="1" scenarios="1"/>
  <mergeCells count="1">
    <mergeCell ref="A1:D1"/>
  </mergeCells>
  <phoneticPr fontId="11" type="noConversion"/>
  <pageMargins left="0.75" right="0.75" top="0.58888888888888902" bottom="0.58888888888888902" header="0.50902777777777797" footer="0.50902777777777797"/>
  <pageSetup paperSize="9" scale="98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/>
  </sheetPr>
  <dimension ref="A1:D43"/>
  <sheetViews>
    <sheetView workbookViewId="0">
      <selection activeCell="C31" sqref="C31"/>
    </sheetView>
  </sheetViews>
  <sheetFormatPr defaultColWidth="9" defaultRowHeight="14.25"/>
  <cols>
    <col min="1" max="1" width="43.875" style="44" customWidth="1"/>
    <col min="2" max="2" width="11.5" customWidth="1"/>
    <col min="3" max="3" width="9.375" style="269" customWidth="1"/>
    <col min="4" max="4" width="12.25" customWidth="1"/>
  </cols>
  <sheetData>
    <row r="1" spans="1:4" ht="34.5" customHeight="1">
      <c r="A1" s="702" t="s">
        <v>473</v>
      </c>
      <c r="B1" s="702"/>
      <c r="C1" s="702"/>
      <c r="D1" s="703"/>
    </row>
    <row r="2" spans="1:4" ht="20.25" customHeight="1">
      <c r="A2" s="263"/>
      <c r="B2" s="263"/>
      <c r="C2" s="263"/>
      <c r="D2" s="191" t="s">
        <v>470</v>
      </c>
    </row>
    <row r="3" spans="1:4" ht="28.5" customHeight="1">
      <c r="A3" s="264" t="s">
        <v>452</v>
      </c>
      <c r="B3" s="272" t="s">
        <v>80</v>
      </c>
      <c r="C3" s="236" t="s">
        <v>5</v>
      </c>
      <c r="D3" s="237" t="s">
        <v>453</v>
      </c>
    </row>
    <row r="4" spans="1:4" ht="18" customHeight="1">
      <c r="A4" s="285" t="s">
        <v>474</v>
      </c>
      <c r="B4" s="294"/>
      <c r="C4" s="295"/>
      <c r="D4" s="240"/>
    </row>
    <row r="5" spans="1:4" ht="18" customHeight="1">
      <c r="A5" s="241" t="s">
        <v>455</v>
      </c>
      <c r="B5" s="294">
        <v>937.24680000000001</v>
      </c>
      <c r="C5" s="296">
        <v>4.8</v>
      </c>
      <c r="D5" s="297" t="s">
        <v>456</v>
      </c>
    </row>
    <row r="6" spans="1:4" ht="18" customHeight="1">
      <c r="A6" s="241" t="s">
        <v>457</v>
      </c>
      <c r="B6" s="294">
        <v>50.1723</v>
      </c>
      <c r="C6" s="296">
        <v>4</v>
      </c>
      <c r="D6" s="298">
        <v>8</v>
      </c>
    </row>
    <row r="7" spans="1:4" ht="18" customHeight="1">
      <c r="A7" s="245" t="s">
        <v>458</v>
      </c>
      <c r="B7" s="294">
        <v>169.5395</v>
      </c>
      <c r="C7" s="296">
        <v>1.3</v>
      </c>
      <c r="D7" s="298">
        <v>9</v>
      </c>
    </row>
    <row r="8" spans="1:4" ht="18" customHeight="1">
      <c r="A8" s="246" t="s">
        <v>459</v>
      </c>
      <c r="B8" s="294">
        <v>211.29769999999999</v>
      </c>
      <c r="C8" s="296">
        <v>6</v>
      </c>
      <c r="D8" s="298">
        <v>7</v>
      </c>
    </row>
    <row r="9" spans="1:4" ht="18" customHeight="1">
      <c r="A9" s="245" t="s">
        <v>460</v>
      </c>
      <c r="B9" s="294">
        <v>99.792699999999996</v>
      </c>
      <c r="C9" s="296">
        <v>8</v>
      </c>
      <c r="D9" s="298">
        <v>5</v>
      </c>
    </row>
    <row r="10" spans="1:4" ht="18" customHeight="1">
      <c r="A10" s="245" t="s">
        <v>461</v>
      </c>
      <c r="B10" s="294">
        <v>197.66759999999999</v>
      </c>
      <c r="C10" s="296">
        <v>9.1999999999999993</v>
      </c>
      <c r="D10" s="298">
        <v>3</v>
      </c>
    </row>
    <row r="11" spans="1:4" ht="18" customHeight="1">
      <c r="A11" s="245" t="s">
        <v>462</v>
      </c>
      <c r="B11" s="294">
        <v>84.843900000000005</v>
      </c>
      <c r="C11" s="296">
        <v>6.9</v>
      </c>
      <c r="D11" s="298">
        <v>6</v>
      </c>
    </row>
    <row r="12" spans="1:4" ht="18" customHeight="1">
      <c r="A12" s="245" t="s">
        <v>463</v>
      </c>
      <c r="B12" s="294">
        <v>11.599</v>
      </c>
      <c r="C12" s="296">
        <v>13.6</v>
      </c>
      <c r="D12" s="298">
        <v>1</v>
      </c>
    </row>
    <row r="13" spans="1:4" ht="18" customHeight="1">
      <c r="A13" s="245" t="s">
        <v>464</v>
      </c>
      <c r="B13" s="294">
        <v>25.696100000000001</v>
      </c>
      <c r="C13" s="296">
        <v>1</v>
      </c>
      <c r="D13" s="298">
        <v>10</v>
      </c>
    </row>
    <row r="14" spans="1:4" ht="18" customHeight="1">
      <c r="A14" s="245" t="s">
        <v>465</v>
      </c>
      <c r="B14" s="294">
        <v>74.600300000000004</v>
      </c>
      <c r="C14" s="296">
        <v>9.6999999999999993</v>
      </c>
      <c r="D14" s="298">
        <v>2</v>
      </c>
    </row>
    <row r="15" spans="1:4" ht="18" customHeight="1">
      <c r="A15" s="245" t="s">
        <v>466</v>
      </c>
      <c r="B15" s="294">
        <v>225.5779</v>
      </c>
      <c r="C15" s="296">
        <v>9.1</v>
      </c>
      <c r="D15" s="298">
        <v>4</v>
      </c>
    </row>
    <row r="16" spans="1:4" ht="18" customHeight="1">
      <c r="A16" s="247" t="s">
        <v>475</v>
      </c>
      <c r="B16" s="287"/>
      <c r="C16" s="10"/>
      <c r="D16" s="210"/>
    </row>
    <row r="17" spans="1:4" ht="18" customHeight="1">
      <c r="A17" s="241" t="s">
        <v>455</v>
      </c>
      <c r="B17" s="287">
        <v>2339.1361000000002</v>
      </c>
      <c r="C17" s="205" t="s">
        <v>456</v>
      </c>
      <c r="D17" s="205" t="s">
        <v>456</v>
      </c>
    </row>
    <row r="18" spans="1:4" ht="18" customHeight="1">
      <c r="A18" s="241" t="s">
        <v>457</v>
      </c>
      <c r="B18" s="287">
        <v>98.939300000000003</v>
      </c>
      <c r="C18" s="205" t="s">
        <v>456</v>
      </c>
      <c r="D18" s="205" t="s">
        <v>456</v>
      </c>
    </row>
    <row r="19" spans="1:4" ht="18" customHeight="1">
      <c r="A19" s="245" t="s">
        <v>458</v>
      </c>
      <c r="B19" s="287">
        <v>604.70100000000002</v>
      </c>
      <c r="C19" s="205" t="s">
        <v>456</v>
      </c>
      <c r="D19" s="205" t="s">
        <v>456</v>
      </c>
    </row>
    <row r="20" spans="1:4" ht="18" customHeight="1">
      <c r="A20" s="246" t="s">
        <v>459</v>
      </c>
      <c r="B20" s="287">
        <v>279.5557</v>
      </c>
      <c r="C20" s="205" t="s">
        <v>456</v>
      </c>
      <c r="D20" s="205" t="s">
        <v>456</v>
      </c>
    </row>
    <row r="21" spans="1:4" ht="18" customHeight="1">
      <c r="A21" s="245" t="s">
        <v>460</v>
      </c>
      <c r="B21" s="287">
        <v>182.1053</v>
      </c>
      <c r="C21" s="205" t="s">
        <v>456</v>
      </c>
      <c r="D21" s="205" t="s">
        <v>456</v>
      </c>
    </row>
    <row r="22" spans="1:4" ht="18" customHeight="1">
      <c r="A22" s="245" t="s">
        <v>462</v>
      </c>
      <c r="B22" s="287">
        <v>160.48920000000001</v>
      </c>
      <c r="C22" s="205" t="s">
        <v>456</v>
      </c>
      <c r="D22" s="205" t="s">
        <v>456</v>
      </c>
    </row>
    <row r="23" spans="1:4" ht="18" customHeight="1">
      <c r="A23" s="245" t="s">
        <v>463</v>
      </c>
      <c r="B23" s="287">
        <v>21.262</v>
      </c>
      <c r="C23" s="205" t="s">
        <v>456</v>
      </c>
      <c r="D23" s="205" t="s">
        <v>456</v>
      </c>
    </row>
    <row r="24" spans="1:4" ht="18" customHeight="1">
      <c r="A24" s="245" t="s">
        <v>464</v>
      </c>
      <c r="B24" s="287">
        <v>43.873899999999999</v>
      </c>
      <c r="C24" s="205" t="s">
        <v>456</v>
      </c>
      <c r="D24" s="205" t="s">
        <v>456</v>
      </c>
    </row>
    <row r="25" spans="1:4" ht="18" customHeight="1">
      <c r="A25" s="245" t="s">
        <v>476</v>
      </c>
      <c r="B25" s="287">
        <v>1.3042</v>
      </c>
      <c r="C25" s="205" t="s">
        <v>456</v>
      </c>
      <c r="D25" s="205" t="s">
        <v>456</v>
      </c>
    </row>
    <row r="26" spans="1:4" ht="18" customHeight="1">
      <c r="A26" s="245" t="s">
        <v>465</v>
      </c>
      <c r="B26" s="287">
        <v>140.02969999999999</v>
      </c>
      <c r="C26" s="205" t="s">
        <v>456</v>
      </c>
      <c r="D26" s="205" t="s">
        <v>456</v>
      </c>
    </row>
    <row r="27" spans="1:4" ht="18" customHeight="1">
      <c r="A27" s="245" t="s">
        <v>466</v>
      </c>
      <c r="B27" s="287">
        <v>362.697</v>
      </c>
      <c r="C27" s="205" t="s">
        <v>456</v>
      </c>
      <c r="D27" s="205" t="s">
        <v>456</v>
      </c>
    </row>
    <row r="28" spans="1:4" ht="18" customHeight="1">
      <c r="A28" s="251" t="s">
        <v>477</v>
      </c>
      <c r="B28" s="289">
        <v>672.17579999999998</v>
      </c>
      <c r="C28" s="299" t="s">
        <v>456</v>
      </c>
      <c r="D28" s="299" t="s">
        <v>456</v>
      </c>
    </row>
    <row r="33" spans="1:1">
      <c r="A33" s="260"/>
    </row>
    <row r="34" spans="1:1">
      <c r="A34" s="260"/>
    </row>
    <row r="35" spans="1:1">
      <c r="A35" s="260"/>
    </row>
    <row r="36" spans="1:1">
      <c r="A36" s="261"/>
    </row>
    <row r="37" spans="1:1">
      <c r="A37" s="262"/>
    </row>
    <row r="38" spans="1:1">
      <c r="A38" s="262"/>
    </row>
    <row r="39" spans="1:1">
      <c r="A39" s="262"/>
    </row>
    <row r="40" spans="1:1">
      <c r="A40" s="262"/>
    </row>
    <row r="41" spans="1:1">
      <c r="A41" s="245"/>
    </row>
    <row r="42" spans="1:1">
      <c r="A42" s="51"/>
    </row>
    <row r="43" spans="1:1">
      <c r="A43" s="260"/>
    </row>
  </sheetData>
  <sheetProtection password="DC9E" sheet="1" objects="1" scenarios="1"/>
  <mergeCells count="1">
    <mergeCell ref="A1:D1"/>
  </mergeCells>
  <phoneticPr fontId="11" type="noConversion"/>
  <pageMargins left="0.75" right="0.75" top="0.58888888888888902" bottom="0.58888888888888902" header="0.50902777777777797" footer="0.50902777777777797"/>
  <pageSetup paperSize="9" scale="98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5"/>
  </sheetPr>
  <dimension ref="A1:E38"/>
  <sheetViews>
    <sheetView workbookViewId="0">
      <selection activeCell="B18" sqref="B18"/>
    </sheetView>
  </sheetViews>
  <sheetFormatPr defaultColWidth="9" defaultRowHeight="14.25"/>
  <cols>
    <col min="1" max="1" width="33.875" style="44" customWidth="1"/>
    <col min="2" max="2" width="13" style="44" customWidth="1"/>
    <col min="3" max="3" width="9.75" style="44" customWidth="1"/>
    <col min="4" max="4" width="13.125" customWidth="1"/>
    <col min="5" max="5" width="13.125" style="269" customWidth="1"/>
  </cols>
  <sheetData>
    <row r="1" spans="1:5" ht="34.5" customHeight="1">
      <c r="A1" s="702" t="s">
        <v>478</v>
      </c>
      <c r="B1" s="702"/>
      <c r="C1" s="702"/>
      <c r="D1" s="702"/>
      <c r="E1" s="702"/>
    </row>
    <row r="2" spans="1:5" ht="20.25" customHeight="1">
      <c r="A2" s="263"/>
      <c r="B2" s="263"/>
      <c r="C2" s="263"/>
      <c r="D2" s="263"/>
      <c r="E2" s="244" t="s">
        <v>35</v>
      </c>
    </row>
    <row r="3" spans="1:5" ht="28.5" customHeight="1">
      <c r="A3" s="281" t="s">
        <v>452</v>
      </c>
      <c r="B3" s="282" t="s">
        <v>78</v>
      </c>
      <c r="C3" s="283" t="s">
        <v>79</v>
      </c>
      <c r="D3" s="284" t="s">
        <v>80</v>
      </c>
      <c r="E3" s="284" t="s">
        <v>5</v>
      </c>
    </row>
    <row r="4" spans="1:5" ht="18" customHeight="1">
      <c r="A4" s="247" t="s">
        <v>479</v>
      </c>
      <c r="B4" s="291"/>
      <c r="C4" s="292"/>
      <c r="D4" s="291"/>
      <c r="E4" s="240"/>
    </row>
    <row r="5" spans="1:5" ht="18" customHeight="1">
      <c r="A5" s="241" t="s">
        <v>455</v>
      </c>
      <c r="B5" s="287">
        <v>74.353200000000001</v>
      </c>
      <c r="C5" s="30">
        <v>6.2</v>
      </c>
      <c r="D5" s="287">
        <v>769.96709999999996</v>
      </c>
      <c r="E5" s="30">
        <v>5</v>
      </c>
    </row>
    <row r="6" spans="1:5" ht="18" customHeight="1">
      <c r="A6" s="241" t="s">
        <v>457</v>
      </c>
      <c r="B6" s="287">
        <v>3.1585999999999999</v>
      </c>
      <c r="C6" s="30">
        <v>27.5</v>
      </c>
      <c r="D6" s="287">
        <v>36.509</v>
      </c>
      <c r="E6" s="30">
        <v>4.2</v>
      </c>
    </row>
    <row r="7" spans="1:5" ht="18" customHeight="1">
      <c r="A7" s="245" t="s">
        <v>458</v>
      </c>
      <c r="B7" s="287">
        <v>15.5549</v>
      </c>
      <c r="C7" s="30">
        <v>-3.4</v>
      </c>
      <c r="D7" s="287">
        <v>194.7234</v>
      </c>
      <c r="E7" s="30">
        <v>1.2</v>
      </c>
    </row>
    <row r="8" spans="1:5" ht="18" customHeight="1">
      <c r="A8" s="246" t="s">
        <v>459</v>
      </c>
      <c r="B8" s="287">
        <v>19.6586</v>
      </c>
      <c r="C8" s="30">
        <v>30.9</v>
      </c>
      <c r="D8" s="287">
        <v>211.5976</v>
      </c>
      <c r="E8" s="30">
        <v>6</v>
      </c>
    </row>
    <row r="9" spans="1:5" ht="18" customHeight="1">
      <c r="A9" s="245" t="s">
        <v>460</v>
      </c>
      <c r="B9" s="287">
        <v>5.1611000000000002</v>
      </c>
      <c r="C9" s="30">
        <v>6.7</v>
      </c>
      <c r="D9" s="287">
        <v>55.0794</v>
      </c>
      <c r="E9" s="30">
        <v>8.5</v>
      </c>
    </row>
    <row r="10" spans="1:5" ht="18" customHeight="1">
      <c r="A10" s="245" t="s">
        <v>462</v>
      </c>
      <c r="B10" s="287">
        <v>8.1811000000000007</v>
      </c>
      <c r="C10" s="30">
        <v>12.8</v>
      </c>
      <c r="D10" s="287">
        <v>38.117699999999999</v>
      </c>
      <c r="E10" s="30">
        <v>8</v>
      </c>
    </row>
    <row r="11" spans="1:5" ht="18" customHeight="1">
      <c r="A11" s="245" t="s">
        <v>463</v>
      </c>
      <c r="B11" s="287">
        <v>1.0878000000000001</v>
      </c>
      <c r="C11" s="30">
        <v>12.7</v>
      </c>
      <c r="D11" s="287">
        <v>9.8050999999999995</v>
      </c>
      <c r="E11" s="30">
        <v>19.100000000000001</v>
      </c>
    </row>
    <row r="12" spans="1:5" ht="18" customHeight="1">
      <c r="A12" s="245" t="s">
        <v>464</v>
      </c>
      <c r="B12" s="287">
        <v>0.74019999999999997</v>
      </c>
      <c r="C12" s="30">
        <v>1</v>
      </c>
      <c r="D12" s="287">
        <v>7.0682</v>
      </c>
      <c r="E12" s="30">
        <v>0.3</v>
      </c>
    </row>
    <row r="13" spans="1:5" ht="18" customHeight="1">
      <c r="A13" s="245" t="s">
        <v>476</v>
      </c>
      <c r="B13" s="287">
        <v>3.4000000000000002E-2</v>
      </c>
      <c r="C13" s="30">
        <v>9.6</v>
      </c>
      <c r="D13" s="287">
        <v>0.34760000000000002</v>
      </c>
      <c r="E13" s="30">
        <v>36.700000000000003</v>
      </c>
    </row>
    <row r="14" spans="1:5" ht="18" customHeight="1">
      <c r="A14" s="245" t="s">
        <v>465</v>
      </c>
      <c r="B14" s="287">
        <v>3.1861999999999999</v>
      </c>
      <c r="C14" s="30">
        <v>-7.8</v>
      </c>
      <c r="D14" s="287">
        <v>30.596399999999999</v>
      </c>
      <c r="E14" s="30">
        <v>10.5</v>
      </c>
    </row>
    <row r="15" spans="1:5" ht="18" customHeight="1">
      <c r="A15" s="245" t="s">
        <v>466</v>
      </c>
      <c r="B15" s="287">
        <v>11.0176</v>
      </c>
      <c r="C15" s="30">
        <v>-18.100000000000001</v>
      </c>
      <c r="D15" s="287">
        <v>103.6037</v>
      </c>
      <c r="E15" s="30">
        <v>10.5</v>
      </c>
    </row>
    <row r="16" spans="1:5" ht="18" customHeight="1">
      <c r="A16" s="245" t="s">
        <v>477</v>
      </c>
      <c r="B16" s="287">
        <v>14.178699999999999</v>
      </c>
      <c r="C16" s="30">
        <v>11.3</v>
      </c>
      <c r="D16" s="287">
        <v>159.1825</v>
      </c>
      <c r="E16" s="30">
        <v>10</v>
      </c>
    </row>
    <row r="17" spans="1:5" ht="18" customHeight="1">
      <c r="A17" s="285" t="s">
        <v>480</v>
      </c>
      <c r="B17" s="287"/>
      <c r="C17" s="293"/>
      <c r="D17" s="287"/>
      <c r="E17" s="30"/>
    </row>
    <row r="18" spans="1:5" ht="18" customHeight="1">
      <c r="A18" s="241" t="s">
        <v>457</v>
      </c>
      <c r="B18" s="287">
        <v>0.66810000000000003</v>
      </c>
      <c r="C18" s="30">
        <v>14.8</v>
      </c>
      <c r="D18" s="287">
        <v>7.2805999999999997</v>
      </c>
      <c r="E18" s="30">
        <v>1.3</v>
      </c>
    </row>
    <row r="19" spans="1:5" ht="18" customHeight="1">
      <c r="A19" s="245" t="s">
        <v>458</v>
      </c>
      <c r="B19" s="287">
        <v>1.0679000000000001</v>
      </c>
      <c r="C19" s="30">
        <v>7.4</v>
      </c>
      <c r="D19" s="287">
        <v>10.6835</v>
      </c>
      <c r="E19" s="30">
        <v>0.1</v>
      </c>
    </row>
    <row r="20" spans="1:5" ht="18" customHeight="1">
      <c r="A20" s="246" t="s">
        <v>459</v>
      </c>
      <c r="B20" s="287">
        <v>0.8861</v>
      </c>
      <c r="C20" s="30">
        <v>36.799999999999997</v>
      </c>
      <c r="D20" s="287">
        <v>8.4609000000000005</v>
      </c>
      <c r="E20" s="30">
        <v>4</v>
      </c>
    </row>
    <row r="21" spans="1:5" ht="18" customHeight="1">
      <c r="A21" s="245" t="s">
        <v>460</v>
      </c>
      <c r="B21" s="287">
        <v>5.0549999999999997</v>
      </c>
      <c r="C21" s="30">
        <v>6.8</v>
      </c>
      <c r="D21" s="287">
        <v>54.018500000000003</v>
      </c>
      <c r="E21" s="30">
        <v>8.9</v>
      </c>
    </row>
    <row r="22" spans="1:5" ht="18" customHeight="1">
      <c r="A22" s="288" t="s">
        <v>461</v>
      </c>
      <c r="B22" s="289">
        <v>9.0785999999999998</v>
      </c>
      <c r="C22" s="290">
        <v>8.6999999999999993</v>
      </c>
      <c r="D22" s="289">
        <v>106.49250000000001</v>
      </c>
      <c r="E22" s="290">
        <v>9.6</v>
      </c>
    </row>
    <row r="28" spans="1:5">
      <c r="A28" s="260"/>
      <c r="B28" s="260"/>
      <c r="C28" s="260"/>
    </row>
    <row r="29" spans="1:5">
      <c r="A29" s="260"/>
      <c r="B29" s="260"/>
      <c r="C29" s="260"/>
    </row>
    <row r="30" spans="1:5">
      <c r="A30" s="260"/>
      <c r="B30" s="260"/>
      <c r="C30" s="260"/>
    </row>
    <row r="31" spans="1:5">
      <c r="A31" s="261"/>
      <c r="B31" s="261"/>
      <c r="C31" s="261"/>
    </row>
    <row r="32" spans="1:5">
      <c r="A32" s="262"/>
      <c r="B32" s="262"/>
      <c r="C32" s="262"/>
    </row>
    <row r="33" spans="1:3">
      <c r="A33" s="262"/>
      <c r="B33" s="262"/>
      <c r="C33" s="262"/>
    </row>
    <row r="34" spans="1:3">
      <c r="A34" s="262"/>
      <c r="B34" s="262"/>
      <c r="C34" s="262"/>
    </row>
    <row r="35" spans="1:3">
      <c r="A35" s="262"/>
      <c r="B35" s="262"/>
      <c r="C35" s="262"/>
    </row>
    <row r="36" spans="1:3">
      <c r="A36" s="245"/>
      <c r="B36" s="245"/>
      <c r="C36" s="245"/>
    </row>
    <row r="37" spans="1:3">
      <c r="A37" s="51"/>
      <c r="B37" s="51"/>
      <c r="C37" s="51"/>
    </row>
    <row r="38" spans="1:3">
      <c r="A38" s="260"/>
      <c r="B38" s="260"/>
      <c r="C38" s="260"/>
    </row>
  </sheetData>
  <sheetProtection password="DC9E" sheet="1" objects="1" scenarios="1"/>
  <mergeCells count="1">
    <mergeCell ref="A1:E1"/>
  </mergeCells>
  <phoneticPr fontId="11" type="noConversion"/>
  <pageMargins left="0.75" right="0.75" top="0.58888888888888902" bottom="0.58888888888888902" header="0.50902777777777797" footer="0.50902777777777797"/>
  <pageSetup paperSize="9" scale="95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5"/>
  </sheetPr>
  <dimension ref="A1:E38"/>
  <sheetViews>
    <sheetView workbookViewId="0">
      <selection activeCell="H7" sqref="H7"/>
    </sheetView>
  </sheetViews>
  <sheetFormatPr defaultColWidth="9" defaultRowHeight="14.25"/>
  <cols>
    <col min="1" max="1" width="33.875" style="192" customWidth="1"/>
    <col min="2" max="2" width="13" style="192" customWidth="1"/>
    <col min="3" max="3" width="9.75" style="192" customWidth="1"/>
    <col min="4" max="4" width="13.125" style="191" customWidth="1"/>
    <col min="5" max="5" width="13.125" style="271" customWidth="1"/>
    <col min="6" max="16384" width="9" style="191"/>
  </cols>
  <sheetData>
    <row r="1" spans="1:5" ht="34.5" customHeight="1">
      <c r="A1" s="702" t="s">
        <v>481</v>
      </c>
      <c r="B1" s="702"/>
      <c r="C1" s="702"/>
      <c r="D1" s="702"/>
      <c r="E1" s="702"/>
    </row>
    <row r="2" spans="1:5" ht="20.25" customHeight="1">
      <c r="A2" s="263"/>
      <c r="B2" s="263"/>
      <c r="C2" s="263"/>
      <c r="D2" s="263"/>
      <c r="E2" s="244" t="s">
        <v>35</v>
      </c>
    </row>
    <row r="3" spans="1:5" ht="28.5" customHeight="1">
      <c r="A3" s="281" t="s">
        <v>452</v>
      </c>
      <c r="B3" s="282" t="s">
        <v>78</v>
      </c>
      <c r="C3" s="283" t="s">
        <v>79</v>
      </c>
      <c r="D3" s="284" t="s">
        <v>80</v>
      </c>
      <c r="E3" s="284" t="s">
        <v>5</v>
      </c>
    </row>
    <row r="4" spans="1:5" ht="18" customHeight="1">
      <c r="A4" s="285" t="s">
        <v>482</v>
      </c>
      <c r="B4" s="286"/>
      <c r="C4" s="286"/>
      <c r="D4" s="286"/>
      <c r="E4" s="219"/>
    </row>
    <row r="5" spans="1:5" ht="18" customHeight="1">
      <c r="A5" s="241" t="s">
        <v>455</v>
      </c>
      <c r="B5" s="287">
        <v>236.9853</v>
      </c>
      <c r="C5" s="30">
        <v>0.7</v>
      </c>
      <c r="D5" s="287">
        <v>2372.8476999999998</v>
      </c>
      <c r="E5" s="30">
        <v>5.0999999999999996</v>
      </c>
    </row>
    <row r="6" spans="1:5" ht="18" customHeight="1">
      <c r="A6" s="241" t="s">
        <v>457</v>
      </c>
      <c r="B6" s="287">
        <v>8.6675000000000004</v>
      </c>
      <c r="C6" s="30">
        <v>11.2</v>
      </c>
      <c r="D6" s="287">
        <v>96.623699999999999</v>
      </c>
      <c r="E6" s="30">
        <v>3.4</v>
      </c>
    </row>
    <row r="7" spans="1:5" ht="18" customHeight="1">
      <c r="A7" s="245" t="s">
        <v>458</v>
      </c>
      <c r="B7" s="287">
        <v>49.523800000000001</v>
      </c>
      <c r="C7" s="30">
        <v>0.8</v>
      </c>
      <c r="D7" s="287">
        <v>587.6037</v>
      </c>
      <c r="E7" s="30">
        <v>0.8</v>
      </c>
    </row>
    <row r="8" spans="1:5" ht="18" customHeight="1">
      <c r="A8" s="246" t="s">
        <v>459</v>
      </c>
      <c r="B8" s="287">
        <v>27.569500000000001</v>
      </c>
      <c r="C8" s="30">
        <v>33.299999999999997</v>
      </c>
      <c r="D8" s="287">
        <v>284.6814</v>
      </c>
      <c r="E8" s="30">
        <v>6.1</v>
      </c>
    </row>
    <row r="9" spans="1:5" ht="18" customHeight="1">
      <c r="A9" s="245" t="s">
        <v>460</v>
      </c>
      <c r="B9" s="287">
        <v>18.5029</v>
      </c>
      <c r="C9" s="30">
        <v>0.1</v>
      </c>
      <c r="D9" s="287">
        <v>202.1378</v>
      </c>
      <c r="E9" s="30">
        <v>5.0999999999999996</v>
      </c>
    </row>
    <row r="10" spans="1:5" ht="18" customHeight="1">
      <c r="A10" s="245" t="s">
        <v>462</v>
      </c>
      <c r="B10" s="287">
        <v>34.696800000000003</v>
      </c>
      <c r="C10" s="30">
        <v>13.3</v>
      </c>
      <c r="D10" s="287">
        <v>165.3466</v>
      </c>
      <c r="E10" s="30">
        <v>9.1</v>
      </c>
    </row>
    <row r="11" spans="1:5" ht="18" customHeight="1">
      <c r="A11" s="245" t="s">
        <v>463</v>
      </c>
      <c r="B11" s="287">
        <v>2.5305</v>
      </c>
      <c r="C11" s="30">
        <v>18.899999999999999</v>
      </c>
      <c r="D11" s="287">
        <v>22.151499999999999</v>
      </c>
      <c r="E11" s="30">
        <v>20.399999999999999</v>
      </c>
    </row>
    <row r="12" spans="1:5" ht="18" customHeight="1">
      <c r="A12" s="245" t="s">
        <v>464</v>
      </c>
      <c r="B12" s="287">
        <v>5.4904000000000002</v>
      </c>
      <c r="C12" s="30">
        <v>5.2</v>
      </c>
      <c r="D12" s="287">
        <v>48.853400000000001</v>
      </c>
      <c r="E12" s="30">
        <v>1</v>
      </c>
    </row>
    <row r="13" spans="1:5" ht="18" customHeight="1">
      <c r="A13" s="245" t="s">
        <v>476</v>
      </c>
      <c r="B13" s="287">
        <v>0.14729999999999999</v>
      </c>
      <c r="C13" s="30">
        <v>21.1</v>
      </c>
      <c r="D13" s="287">
        <v>1.5008999999999999</v>
      </c>
      <c r="E13" s="30">
        <v>38.6</v>
      </c>
    </row>
    <row r="14" spans="1:5" ht="18" customHeight="1">
      <c r="A14" s="245" t="s">
        <v>465</v>
      </c>
      <c r="B14" s="287">
        <v>14.477499999999999</v>
      </c>
      <c r="C14" s="30">
        <v>-11.2</v>
      </c>
      <c r="D14" s="287">
        <v>139.92240000000001</v>
      </c>
      <c r="E14" s="30">
        <v>10.6</v>
      </c>
    </row>
    <row r="15" spans="1:5" ht="18" customHeight="1">
      <c r="A15" s="245" t="s">
        <v>466</v>
      </c>
      <c r="B15" s="287">
        <v>39.988999999999997</v>
      </c>
      <c r="C15" s="30">
        <v>-17.7</v>
      </c>
      <c r="D15" s="287">
        <v>375.44389999999999</v>
      </c>
      <c r="E15" s="30">
        <v>10.7</v>
      </c>
    </row>
    <row r="16" spans="1:5" ht="18" customHeight="1">
      <c r="A16" s="245" t="s">
        <v>477</v>
      </c>
      <c r="B16" s="287">
        <v>59.865200000000002</v>
      </c>
      <c r="C16" s="30">
        <v>4.5999999999999996</v>
      </c>
      <c r="D16" s="287">
        <v>696.80250000000001</v>
      </c>
      <c r="E16" s="30">
        <v>6.5</v>
      </c>
    </row>
    <row r="17" spans="1:5" ht="18" customHeight="1">
      <c r="A17" s="285" t="s">
        <v>483</v>
      </c>
      <c r="B17" s="287"/>
      <c r="C17" s="30"/>
      <c r="D17" s="287"/>
      <c r="E17" s="30"/>
    </row>
    <row r="18" spans="1:5" ht="18" customHeight="1">
      <c r="A18" s="241" t="s">
        <v>457</v>
      </c>
      <c r="B18" s="287">
        <v>1.9382999999999999</v>
      </c>
      <c r="C18" s="30">
        <v>-10.9</v>
      </c>
      <c r="D18" s="287">
        <v>23.541</v>
      </c>
      <c r="E18" s="30">
        <v>-0.9</v>
      </c>
    </row>
    <row r="19" spans="1:5" ht="18" customHeight="1">
      <c r="A19" s="245" t="s">
        <v>458</v>
      </c>
      <c r="B19" s="287">
        <v>11.8506</v>
      </c>
      <c r="C19" s="30">
        <v>10.4</v>
      </c>
      <c r="D19" s="287">
        <v>120.35980000000001</v>
      </c>
      <c r="E19" s="30">
        <v>-4.5</v>
      </c>
    </row>
    <row r="20" spans="1:5" ht="18" customHeight="1">
      <c r="A20" s="246" t="s">
        <v>459</v>
      </c>
      <c r="B20" s="287">
        <v>4.4790000000000001</v>
      </c>
      <c r="C20" s="30">
        <v>25.6</v>
      </c>
      <c r="D20" s="287">
        <v>49.440199999999997</v>
      </c>
      <c r="E20" s="30">
        <v>8.5</v>
      </c>
    </row>
    <row r="21" spans="1:5" ht="18" customHeight="1">
      <c r="A21" s="280" t="s">
        <v>460</v>
      </c>
      <c r="B21" s="287">
        <v>17.983699999999999</v>
      </c>
      <c r="C21" s="30">
        <v>0.1</v>
      </c>
      <c r="D21" s="287">
        <v>196.8777</v>
      </c>
      <c r="E21" s="30">
        <v>5</v>
      </c>
    </row>
    <row r="22" spans="1:5" ht="18" customHeight="1">
      <c r="A22" s="288" t="s">
        <v>461</v>
      </c>
      <c r="B22" s="289">
        <v>42.9544</v>
      </c>
      <c r="C22" s="290">
        <v>1.2</v>
      </c>
      <c r="D22" s="289">
        <v>520.72529999999995</v>
      </c>
      <c r="E22" s="290">
        <v>7.2</v>
      </c>
    </row>
    <row r="28" spans="1:5">
      <c r="A28" s="196"/>
      <c r="B28" s="196"/>
      <c r="C28" s="196"/>
    </row>
    <row r="29" spans="1:5">
      <c r="A29" s="196"/>
      <c r="B29" s="196"/>
      <c r="C29" s="196"/>
    </row>
    <row r="30" spans="1:5">
      <c r="A30" s="196"/>
      <c r="B30" s="196"/>
      <c r="C30" s="196"/>
    </row>
    <row r="31" spans="1:5">
      <c r="A31" s="276"/>
      <c r="B31" s="276"/>
      <c r="C31" s="276"/>
    </row>
    <row r="32" spans="1:5">
      <c r="A32" s="245"/>
      <c r="B32" s="245"/>
      <c r="C32" s="245"/>
    </row>
    <row r="33" spans="1:3">
      <c r="A33" s="245"/>
      <c r="B33" s="245"/>
      <c r="C33" s="245"/>
    </row>
    <row r="34" spans="1:3">
      <c r="A34" s="245"/>
      <c r="B34" s="245"/>
      <c r="C34" s="245"/>
    </row>
    <row r="35" spans="1:3">
      <c r="A35" s="245"/>
      <c r="B35" s="245"/>
      <c r="C35" s="245"/>
    </row>
    <row r="36" spans="1:3">
      <c r="A36" s="245"/>
      <c r="B36" s="245"/>
      <c r="C36" s="245"/>
    </row>
    <row r="37" spans="1:3">
      <c r="A37" s="277"/>
      <c r="B37" s="277"/>
      <c r="C37" s="277"/>
    </row>
    <row r="38" spans="1:3">
      <c r="A38" s="196"/>
      <c r="B38" s="196"/>
      <c r="C38" s="196"/>
    </row>
  </sheetData>
  <sheetProtection password="DC9E" sheet="1" objects="1" scenarios="1"/>
  <mergeCells count="1">
    <mergeCell ref="A1:E1"/>
  </mergeCells>
  <phoneticPr fontId="11" type="noConversion"/>
  <pageMargins left="0.75" right="0.75" top="0.58888888888888902" bottom="0.58888888888888902" header="0.50902777777777797" footer="0.50902777777777797"/>
  <pageSetup paperSize="9" scale="95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workbookViewId="0">
      <selection activeCell="C13" sqref="C13"/>
    </sheetView>
  </sheetViews>
  <sheetFormatPr defaultColWidth="9" defaultRowHeight="14.25"/>
  <cols>
    <col min="1" max="1" width="42.125" style="44" customWidth="1"/>
    <col min="2" max="2" width="10.875" customWidth="1"/>
    <col min="3" max="3" width="13.125" style="269" customWidth="1"/>
    <col min="4" max="4" width="13.125" customWidth="1"/>
  </cols>
  <sheetData>
    <row r="1" spans="1:4" ht="34.5" customHeight="1">
      <c r="A1" s="698" t="s">
        <v>484</v>
      </c>
      <c r="B1" s="698"/>
      <c r="C1" s="698"/>
      <c r="D1" s="704"/>
    </row>
    <row r="2" spans="1:4" ht="20.25" customHeight="1">
      <c r="A2" s="256"/>
      <c r="B2" s="256"/>
      <c r="C2" s="705"/>
      <c r="D2" s="705"/>
    </row>
    <row r="3" spans="1:4" ht="28.5" customHeight="1">
      <c r="A3" s="264" t="s">
        <v>452</v>
      </c>
      <c r="B3" s="272" t="s">
        <v>80</v>
      </c>
      <c r="C3" s="236" t="s">
        <v>5</v>
      </c>
      <c r="D3" s="237" t="s">
        <v>453</v>
      </c>
    </row>
    <row r="4" spans="1:4" ht="18" customHeight="1">
      <c r="A4" s="229" t="s">
        <v>485</v>
      </c>
      <c r="B4" s="240"/>
      <c r="C4" s="267"/>
      <c r="D4" s="240"/>
    </row>
    <row r="5" spans="1:4" ht="18" customHeight="1">
      <c r="A5" s="223" t="s">
        <v>455</v>
      </c>
      <c r="B5" s="10">
        <v>98.6</v>
      </c>
      <c r="C5" s="228">
        <v>0.2</v>
      </c>
      <c r="D5" s="205" t="s">
        <v>456</v>
      </c>
    </row>
    <row r="6" spans="1:4" ht="18" customHeight="1">
      <c r="A6" s="223" t="s">
        <v>457</v>
      </c>
      <c r="B6" s="10">
        <v>102.4</v>
      </c>
      <c r="C6" s="228">
        <v>0.4</v>
      </c>
      <c r="D6" s="210">
        <v>4</v>
      </c>
    </row>
    <row r="7" spans="1:4" ht="18" customHeight="1">
      <c r="A7" s="214" t="s">
        <v>458</v>
      </c>
      <c r="B7" s="10">
        <v>102.9</v>
      </c>
      <c r="C7" s="228">
        <v>1.9</v>
      </c>
      <c r="D7" s="210">
        <v>3</v>
      </c>
    </row>
    <row r="8" spans="1:4" ht="18" customHeight="1">
      <c r="A8" s="226" t="s">
        <v>459</v>
      </c>
      <c r="B8" s="10">
        <v>98.2</v>
      </c>
      <c r="C8" s="228">
        <v>-2</v>
      </c>
      <c r="D8" s="210">
        <v>9</v>
      </c>
    </row>
    <row r="9" spans="1:4" ht="18" customHeight="1">
      <c r="A9" s="214" t="s">
        <v>460</v>
      </c>
      <c r="B9" s="10">
        <v>90.1</v>
      </c>
      <c r="C9" s="228">
        <v>3.7</v>
      </c>
      <c r="D9" s="210">
        <v>1</v>
      </c>
    </row>
    <row r="10" spans="1:4" ht="18" customHeight="1">
      <c r="A10" s="214" t="s">
        <v>462</v>
      </c>
      <c r="B10" s="10">
        <v>97.1</v>
      </c>
      <c r="C10" s="228">
        <v>-1.1000000000000001</v>
      </c>
      <c r="D10" s="210">
        <v>8</v>
      </c>
    </row>
    <row r="11" spans="1:4" ht="18" customHeight="1">
      <c r="A11" s="214" t="s">
        <v>463</v>
      </c>
      <c r="B11" s="10">
        <v>96</v>
      </c>
      <c r="C11" s="228">
        <v>-1.1000000000000001</v>
      </c>
      <c r="D11" s="210">
        <v>7</v>
      </c>
    </row>
    <row r="12" spans="1:4" ht="18" customHeight="1">
      <c r="A12" s="214" t="s">
        <v>464</v>
      </c>
      <c r="B12" s="10">
        <v>89.8</v>
      </c>
      <c r="C12" s="228">
        <v>-2.6</v>
      </c>
      <c r="D12" s="210">
        <v>10</v>
      </c>
    </row>
    <row r="13" spans="1:4" ht="18" customHeight="1">
      <c r="A13" s="214" t="s">
        <v>465</v>
      </c>
      <c r="B13" s="10">
        <v>100.1</v>
      </c>
      <c r="C13" s="228">
        <v>2.2999999999999998</v>
      </c>
      <c r="D13" s="210">
        <v>2</v>
      </c>
    </row>
    <row r="14" spans="1:4" ht="18" customHeight="1">
      <c r="A14" s="214" t="s">
        <v>466</v>
      </c>
      <c r="B14" s="10">
        <v>96.6</v>
      </c>
      <c r="C14" s="228">
        <v>-0.9</v>
      </c>
      <c r="D14" s="210">
        <v>6</v>
      </c>
    </row>
    <row r="15" spans="1:4" ht="18" customHeight="1">
      <c r="A15" s="214" t="s">
        <v>477</v>
      </c>
      <c r="B15" s="10">
        <v>96.5</v>
      </c>
      <c r="C15" s="228">
        <v>0.3</v>
      </c>
      <c r="D15" s="210">
        <v>5</v>
      </c>
    </row>
    <row r="16" spans="1:4" ht="18" customHeight="1">
      <c r="A16" s="221" t="s">
        <v>486</v>
      </c>
      <c r="B16" s="265"/>
      <c r="C16" s="228"/>
      <c r="D16" s="210"/>
    </row>
    <row r="17" spans="1:4" ht="18" customHeight="1">
      <c r="A17" s="223" t="s">
        <v>455</v>
      </c>
      <c r="B17" s="275">
        <v>202.79580000000001</v>
      </c>
      <c r="C17" s="228">
        <v>-20.399999999999999</v>
      </c>
      <c r="D17" s="205" t="s">
        <v>456</v>
      </c>
    </row>
    <row r="18" spans="1:4" ht="18" customHeight="1">
      <c r="A18" s="223" t="s">
        <v>457</v>
      </c>
      <c r="B18" s="275">
        <v>6.4310999999999998</v>
      </c>
      <c r="C18" s="228">
        <v>-1.6</v>
      </c>
      <c r="D18" s="210">
        <v>4</v>
      </c>
    </row>
    <row r="19" spans="1:4" ht="18" customHeight="1">
      <c r="A19" s="214" t="s">
        <v>458</v>
      </c>
      <c r="B19" s="275">
        <v>37.832799999999999</v>
      </c>
      <c r="C19" s="228">
        <v>-8</v>
      </c>
      <c r="D19" s="210">
        <v>5</v>
      </c>
    </row>
    <row r="20" spans="1:4" ht="18" customHeight="1">
      <c r="A20" s="226" t="s">
        <v>459</v>
      </c>
      <c r="B20" s="275">
        <v>19.219899999999999</v>
      </c>
      <c r="C20" s="228">
        <v>26.3</v>
      </c>
      <c r="D20" s="210">
        <v>2</v>
      </c>
    </row>
    <row r="21" spans="1:4" ht="18" customHeight="1">
      <c r="A21" s="214" t="s">
        <v>460</v>
      </c>
      <c r="B21" s="275">
        <v>12.895099999999999</v>
      </c>
      <c r="C21" s="228">
        <v>-13.3</v>
      </c>
      <c r="D21" s="210">
        <v>6</v>
      </c>
    </row>
    <row r="22" spans="1:4" ht="18" customHeight="1">
      <c r="A22" s="214" t="s">
        <v>462</v>
      </c>
      <c r="B22" s="275">
        <v>5.6879999999999997</v>
      </c>
      <c r="C22" s="228">
        <v>-26.4</v>
      </c>
      <c r="D22" s="210">
        <v>9</v>
      </c>
    </row>
    <row r="23" spans="1:4" ht="18" customHeight="1">
      <c r="A23" s="214" t="s">
        <v>463</v>
      </c>
      <c r="B23" s="275">
        <v>0.73580000000000001</v>
      </c>
      <c r="C23" s="228">
        <v>100.9</v>
      </c>
      <c r="D23" s="210">
        <v>1</v>
      </c>
    </row>
    <row r="24" spans="1:4" ht="18" customHeight="1">
      <c r="A24" s="214" t="s">
        <v>464</v>
      </c>
      <c r="B24" s="275">
        <v>6.0787000000000004</v>
      </c>
      <c r="C24" s="228">
        <v>-18.7</v>
      </c>
      <c r="D24" s="210">
        <v>8</v>
      </c>
    </row>
    <row r="25" spans="1:4" ht="18" customHeight="1">
      <c r="A25" s="214" t="s">
        <v>465</v>
      </c>
      <c r="B25" s="275">
        <v>17.2194</v>
      </c>
      <c r="C25" s="228">
        <v>11.9</v>
      </c>
      <c r="D25" s="210">
        <v>3</v>
      </c>
    </row>
    <row r="26" spans="1:4" ht="18" customHeight="1">
      <c r="A26" s="214" t="s">
        <v>466</v>
      </c>
      <c r="B26" s="275">
        <v>80.355099999999993</v>
      </c>
      <c r="C26" s="228">
        <v>-36.299999999999997</v>
      </c>
      <c r="D26" s="210">
        <v>10</v>
      </c>
    </row>
    <row r="27" spans="1:4" ht="18" customHeight="1">
      <c r="A27" s="214" t="s">
        <v>477</v>
      </c>
      <c r="B27" s="275">
        <v>40.269799999999996</v>
      </c>
      <c r="C27" s="228">
        <v>-13.6</v>
      </c>
      <c r="D27" s="210">
        <v>7</v>
      </c>
    </row>
    <row r="28" spans="1:4">
      <c r="A28" s="706"/>
      <c r="B28" s="706"/>
      <c r="C28" s="706"/>
      <c r="D28" s="706"/>
    </row>
    <row r="34" spans="1:1">
      <c r="A34" s="260"/>
    </row>
    <row r="35" spans="1:1">
      <c r="A35" s="260"/>
    </row>
    <row r="36" spans="1:1">
      <c r="A36" s="260"/>
    </row>
    <row r="37" spans="1:1">
      <c r="A37" s="261"/>
    </row>
    <row r="38" spans="1:1">
      <c r="A38" s="262"/>
    </row>
    <row r="39" spans="1:1">
      <c r="A39" s="262"/>
    </row>
    <row r="40" spans="1:1">
      <c r="A40" s="262"/>
    </row>
    <row r="41" spans="1:1">
      <c r="A41" s="262"/>
    </row>
    <row r="42" spans="1:1">
      <c r="A42" s="245"/>
    </row>
    <row r="43" spans="1:1">
      <c r="A43" s="51"/>
    </row>
    <row r="44" spans="1:1">
      <c r="A44" s="260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rintOptions horizontalCentered="1"/>
  <pageMargins left="0.75" right="0.75" top="0.38888888888888901" bottom="0.38888888888888901" header="0.50902777777777797" footer="0.50902777777777797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workbookViewId="0">
      <selection activeCell="B17" sqref="B17"/>
    </sheetView>
  </sheetViews>
  <sheetFormatPr defaultColWidth="9" defaultRowHeight="14.25"/>
  <cols>
    <col min="1" max="1" width="41.5" style="192" customWidth="1"/>
    <col min="2" max="2" width="11.25" style="191" customWidth="1"/>
    <col min="3" max="3" width="13.125" style="271" customWidth="1"/>
    <col min="4" max="4" width="13.125" style="191" customWidth="1"/>
    <col min="5" max="16384" width="9" style="191"/>
  </cols>
  <sheetData>
    <row r="1" spans="1:4" ht="34.5" customHeight="1">
      <c r="A1" s="702" t="s">
        <v>487</v>
      </c>
      <c r="B1" s="702"/>
      <c r="C1" s="702"/>
      <c r="D1" s="703"/>
    </row>
    <row r="2" spans="1:4" ht="20.25" customHeight="1">
      <c r="A2" s="263"/>
      <c r="B2" s="263"/>
      <c r="C2" s="707"/>
      <c r="D2" s="707"/>
    </row>
    <row r="3" spans="1:4" ht="28.5" customHeight="1">
      <c r="A3" s="264" t="s">
        <v>452</v>
      </c>
      <c r="B3" s="272" t="s">
        <v>80</v>
      </c>
      <c r="C3" s="273" t="s">
        <v>5</v>
      </c>
      <c r="D3" s="272" t="s">
        <v>453</v>
      </c>
    </row>
    <row r="4" spans="1:4" ht="36" customHeight="1">
      <c r="A4" s="221" t="s">
        <v>488</v>
      </c>
      <c r="B4" s="265"/>
      <c r="C4" s="278"/>
      <c r="D4" s="279"/>
    </row>
    <row r="5" spans="1:4" ht="18" customHeight="1">
      <c r="A5" s="223" t="s">
        <v>455</v>
      </c>
      <c r="B5" s="265">
        <v>514.77</v>
      </c>
      <c r="C5" s="228">
        <v>89.2</v>
      </c>
      <c r="D5" s="205" t="s">
        <v>456</v>
      </c>
    </row>
    <row r="6" spans="1:4" ht="18" customHeight="1">
      <c r="A6" s="223" t="s">
        <v>457</v>
      </c>
      <c r="B6" s="265">
        <v>500.09</v>
      </c>
      <c r="C6" s="228">
        <v>88.9</v>
      </c>
      <c r="D6" s="210">
        <v>3</v>
      </c>
    </row>
    <row r="7" spans="1:4" ht="18" customHeight="1">
      <c r="A7" s="214" t="s">
        <v>458</v>
      </c>
      <c r="B7" s="265">
        <v>881.57</v>
      </c>
      <c r="C7" s="228">
        <v>68.900000000000006</v>
      </c>
      <c r="D7" s="210">
        <v>4</v>
      </c>
    </row>
    <row r="8" spans="1:4" ht="18" customHeight="1">
      <c r="A8" s="226" t="s">
        <v>459</v>
      </c>
      <c r="B8" s="265">
        <v>1785.98</v>
      </c>
      <c r="C8" s="228">
        <v>496.6</v>
      </c>
      <c r="D8" s="210">
        <v>1</v>
      </c>
    </row>
    <row r="9" spans="1:4" ht="18" customHeight="1">
      <c r="A9" s="214" t="s">
        <v>460</v>
      </c>
      <c r="B9" s="265">
        <v>316.44</v>
      </c>
      <c r="C9" s="228">
        <v>64.5</v>
      </c>
      <c r="D9" s="210">
        <v>5</v>
      </c>
    </row>
    <row r="10" spans="1:4" ht="18" customHeight="1">
      <c r="A10" s="214" t="s">
        <v>462</v>
      </c>
      <c r="B10" s="265">
        <v>300.44</v>
      </c>
      <c r="C10" s="228">
        <v>0.5</v>
      </c>
      <c r="D10" s="210">
        <v>9</v>
      </c>
    </row>
    <row r="11" spans="1:4" ht="18" customHeight="1">
      <c r="A11" s="214" t="s">
        <v>463</v>
      </c>
      <c r="B11" s="265">
        <v>328.45</v>
      </c>
      <c r="C11" s="228">
        <v>49.4</v>
      </c>
      <c r="D11" s="210">
        <v>6</v>
      </c>
    </row>
    <row r="12" spans="1:4" ht="18" customHeight="1">
      <c r="A12" s="214" t="s">
        <v>464</v>
      </c>
      <c r="B12" s="265">
        <v>57.15</v>
      </c>
      <c r="C12" s="228">
        <v>-27.8</v>
      </c>
      <c r="D12" s="210">
        <v>10</v>
      </c>
    </row>
    <row r="13" spans="1:4" ht="18" customHeight="1">
      <c r="A13" s="214" t="s">
        <v>465</v>
      </c>
      <c r="B13" s="265">
        <v>195.14</v>
      </c>
      <c r="C13" s="228">
        <v>31.4</v>
      </c>
      <c r="D13" s="210">
        <v>7</v>
      </c>
    </row>
    <row r="14" spans="1:4" ht="18" customHeight="1">
      <c r="A14" s="214" t="s">
        <v>466</v>
      </c>
      <c r="B14" s="265">
        <v>306.04000000000002</v>
      </c>
      <c r="C14" s="228">
        <v>1.5</v>
      </c>
      <c r="D14" s="210">
        <v>8</v>
      </c>
    </row>
    <row r="15" spans="1:4" ht="18" customHeight="1">
      <c r="A15" s="280" t="s">
        <v>477</v>
      </c>
      <c r="B15" s="265">
        <v>608.35</v>
      </c>
      <c r="C15" s="228">
        <v>105.5</v>
      </c>
      <c r="D15" s="210">
        <v>2</v>
      </c>
    </row>
    <row r="16" spans="1:4" ht="18" customHeight="1">
      <c r="A16" s="229" t="s">
        <v>489</v>
      </c>
      <c r="B16" s="240"/>
      <c r="C16" s="267"/>
      <c r="D16" s="240"/>
    </row>
    <row r="17" spans="1:4" ht="18" customHeight="1">
      <c r="A17" s="223" t="s">
        <v>455</v>
      </c>
      <c r="B17" s="77">
        <v>891</v>
      </c>
      <c r="C17" s="228">
        <v>1.8285714285714201</v>
      </c>
      <c r="D17" s="205" t="s">
        <v>456</v>
      </c>
    </row>
    <row r="18" spans="1:4" ht="18" customHeight="1">
      <c r="A18" s="223" t="s">
        <v>457</v>
      </c>
      <c r="B18" s="77">
        <v>32</v>
      </c>
      <c r="C18" s="228">
        <v>-13.5135135135135</v>
      </c>
      <c r="D18" s="205" t="s">
        <v>456</v>
      </c>
    </row>
    <row r="19" spans="1:4" ht="18" customHeight="1">
      <c r="A19" s="214" t="s">
        <v>458</v>
      </c>
      <c r="B19" s="77">
        <v>59</v>
      </c>
      <c r="C19" s="228">
        <v>-1.6666666666666701</v>
      </c>
      <c r="D19" s="205" t="s">
        <v>456</v>
      </c>
    </row>
    <row r="20" spans="1:4" ht="18" customHeight="1">
      <c r="A20" s="226" t="s">
        <v>459</v>
      </c>
      <c r="B20" s="77">
        <v>64</v>
      </c>
      <c r="C20" s="228">
        <v>4.9180327868852496</v>
      </c>
      <c r="D20" s="205" t="s">
        <v>456</v>
      </c>
    </row>
    <row r="21" spans="1:4" ht="18" customHeight="1">
      <c r="A21" s="214" t="s">
        <v>460</v>
      </c>
      <c r="B21" s="77">
        <v>69</v>
      </c>
      <c r="C21" s="228">
        <v>1.47058823529411</v>
      </c>
      <c r="D21" s="205" t="s">
        <v>456</v>
      </c>
    </row>
    <row r="22" spans="1:4" ht="18" customHeight="1">
      <c r="A22" s="214" t="s">
        <v>462</v>
      </c>
      <c r="B22" s="77">
        <v>137</v>
      </c>
      <c r="C22" s="228">
        <v>-5.5172413793103496</v>
      </c>
      <c r="D22" s="205" t="s">
        <v>456</v>
      </c>
    </row>
    <row r="23" spans="1:4" ht="18" customHeight="1">
      <c r="A23" s="214" t="s">
        <v>463</v>
      </c>
      <c r="B23" s="77">
        <v>29</v>
      </c>
      <c r="C23" s="228">
        <v>-12.1212121212121</v>
      </c>
      <c r="D23" s="205" t="s">
        <v>456</v>
      </c>
    </row>
    <row r="24" spans="1:4" ht="18" customHeight="1">
      <c r="A24" s="214" t="s">
        <v>464</v>
      </c>
      <c r="B24" s="77">
        <v>64</v>
      </c>
      <c r="C24" s="228">
        <v>1.5873015873015801</v>
      </c>
      <c r="D24" s="205" t="s">
        <v>456</v>
      </c>
    </row>
    <row r="25" spans="1:4" ht="18" customHeight="1">
      <c r="A25" s="214" t="s">
        <v>465</v>
      </c>
      <c r="B25" s="77">
        <v>130</v>
      </c>
      <c r="C25" s="228">
        <v>8.3333333333333304</v>
      </c>
      <c r="D25" s="205" t="s">
        <v>456</v>
      </c>
    </row>
    <row r="26" spans="1:4" ht="18" customHeight="1">
      <c r="A26" s="214" t="s">
        <v>466</v>
      </c>
      <c r="B26" s="77">
        <v>272</v>
      </c>
      <c r="C26" s="228">
        <v>0.36900369003689498</v>
      </c>
      <c r="D26" s="205" t="s">
        <v>456</v>
      </c>
    </row>
    <row r="27" spans="1:4" ht="18" customHeight="1">
      <c r="A27" s="214" t="s">
        <v>477</v>
      </c>
      <c r="B27" s="77">
        <v>56</v>
      </c>
      <c r="C27" s="228">
        <v>1.8181818181818099</v>
      </c>
      <c r="D27" s="205" t="s">
        <v>456</v>
      </c>
    </row>
    <row r="28" spans="1:4">
      <c r="A28" s="708"/>
      <c r="B28" s="708"/>
      <c r="C28" s="708"/>
      <c r="D28" s="708"/>
    </row>
    <row r="34" spans="1:1">
      <c r="A34" s="196"/>
    </row>
    <row r="35" spans="1:1">
      <c r="A35" s="196"/>
    </row>
    <row r="36" spans="1:1">
      <c r="A36" s="196"/>
    </row>
    <row r="37" spans="1:1">
      <c r="A37" s="276"/>
    </row>
    <row r="38" spans="1:1">
      <c r="A38" s="245"/>
    </row>
    <row r="39" spans="1:1">
      <c r="A39" s="245"/>
    </row>
    <row r="40" spans="1:1">
      <c r="A40" s="245"/>
    </row>
    <row r="41" spans="1:1">
      <c r="A41" s="245"/>
    </row>
    <row r="42" spans="1:1">
      <c r="A42" s="245"/>
    </row>
    <row r="43" spans="1:1">
      <c r="A43" s="277"/>
    </row>
    <row r="44" spans="1:1">
      <c r="A44" s="196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5"/>
  </sheetPr>
  <dimension ref="A1:D44"/>
  <sheetViews>
    <sheetView workbookViewId="0">
      <selection activeCell="C18" sqref="C18"/>
    </sheetView>
  </sheetViews>
  <sheetFormatPr defaultColWidth="9" defaultRowHeight="14.25"/>
  <cols>
    <col min="1" max="1" width="41.5" style="192" customWidth="1"/>
    <col min="2" max="2" width="11.25" style="191" customWidth="1"/>
    <col min="3" max="3" width="13.125" style="271" customWidth="1"/>
    <col min="4" max="4" width="13.125" style="191" customWidth="1"/>
    <col min="5" max="16384" width="9" style="191"/>
  </cols>
  <sheetData>
    <row r="1" spans="1:4" ht="34.5" customHeight="1">
      <c r="A1" s="702" t="s">
        <v>490</v>
      </c>
      <c r="B1" s="702"/>
      <c r="C1" s="702"/>
      <c r="D1" s="703"/>
    </row>
    <row r="2" spans="1:4" ht="20.25" customHeight="1">
      <c r="A2" s="263"/>
      <c r="B2" s="263"/>
      <c r="C2" s="707"/>
      <c r="D2" s="707"/>
    </row>
    <row r="3" spans="1:4" ht="28.5" customHeight="1">
      <c r="A3" s="264" t="s">
        <v>452</v>
      </c>
      <c r="B3" s="272" t="s">
        <v>80</v>
      </c>
      <c r="C3" s="273" t="s">
        <v>5</v>
      </c>
      <c r="D3" s="272" t="s">
        <v>453</v>
      </c>
    </row>
    <row r="4" spans="1:4" ht="18" customHeight="1">
      <c r="A4" s="274" t="s">
        <v>491</v>
      </c>
      <c r="B4" s="265"/>
      <c r="C4" s="10"/>
      <c r="D4" s="210"/>
    </row>
    <row r="5" spans="1:4" ht="18" customHeight="1">
      <c r="A5" s="223" t="s">
        <v>455</v>
      </c>
      <c r="B5" s="77">
        <v>132</v>
      </c>
      <c r="C5" s="228">
        <v>5.6</v>
      </c>
      <c r="D5" s="205" t="s">
        <v>456</v>
      </c>
    </row>
    <row r="6" spans="1:4" ht="18" customHeight="1">
      <c r="A6" s="223" t="s">
        <v>457</v>
      </c>
      <c r="B6" s="77">
        <v>6</v>
      </c>
      <c r="C6" s="228">
        <v>-40</v>
      </c>
      <c r="D6" s="210">
        <v>9</v>
      </c>
    </row>
    <row r="7" spans="1:4" ht="18" customHeight="1">
      <c r="A7" s="214" t="s">
        <v>458</v>
      </c>
      <c r="B7" s="77">
        <v>14</v>
      </c>
      <c r="C7" s="228">
        <v>-6.6666666666666696</v>
      </c>
      <c r="D7" s="210">
        <v>6</v>
      </c>
    </row>
    <row r="8" spans="1:4" ht="18" customHeight="1">
      <c r="A8" s="226" t="s">
        <v>459</v>
      </c>
      <c r="B8" s="77">
        <v>13</v>
      </c>
      <c r="C8" s="228">
        <v>85.714285714285694</v>
      </c>
      <c r="D8" s="210">
        <v>1</v>
      </c>
    </row>
    <row r="9" spans="1:4" ht="18" customHeight="1">
      <c r="A9" s="214" t="s">
        <v>460</v>
      </c>
      <c r="B9" s="77">
        <v>21</v>
      </c>
      <c r="C9" s="228">
        <v>10.526315789473699</v>
      </c>
      <c r="D9" s="210">
        <v>4</v>
      </c>
    </row>
    <row r="10" spans="1:4" ht="18" customHeight="1">
      <c r="A10" s="214" t="s">
        <v>462</v>
      </c>
      <c r="B10" s="77">
        <v>0</v>
      </c>
      <c r="C10" s="77">
        <v>0</v>
      </c>
      <c r="D10" s="210" t="s">
        <v>8</v>
      </c>
    </row>
    <row r="11" spans="1:4" ht="18" customHeight="1">
      <c r="A11" s="214" t="s">
        <v>463</v>
      </c>
      <c r="B11" s="77">
        <v>7</v>
      </c>
      <c r="C11" s="228">
        <v>-36.363636363636402</v>
      </c>
      <c r="D11" s="210">
        <v>8</v>
      </c>
    </row>
    <row r="12" spans="1:4" ht="18" customHeight="1">
      <c r="A12" s="214" t="s">
        <v>464</v>
      </c>
      <c r="B12" s="77">
        <v>15</v>
      </c>
      <c r="C12" s="228">
        <v>-6.25</v>
      </c>
      <c r="D12" s="210">
        <v>5</v>
      </c>
    </row>
    <row r="13" spans="1:4" ht="18" customHeight="1">
      <c r="A13" s="214" t="s">
        <v>465</v>
      </c>
      <c r="B13" s="77">
        <v>37</v>
      </c>
      <c r="C13" s="228">
        <v>15.625</v>
      </c>
      <c r="D13" s="210">
        <v>3</v>
      </c>
    </row>
    <row r="14" spans="1:4" ht="18" customHeight="1">
      <c r="A14" s="214" t="s">
        <v>466</v>
      </c>
      <c r="B14" s="77">
        <v>14</v>
      </c>
      <c r="C14" s="228">
        <v>40</v>
      </c>
      <c r="D14" s="210">
        <v>2</v>
      </c>
    </row>
    <row r="15" spans="1:4" ht="18" customHeight="1">
      <c r="A15" s="214" t="s">
        <v>477</v>
      </c>
      <c r="B15" s="77">
        <v>12</v>
      </c>
      <c r="C15" s="228">
        <v>-20</v>
      </c>
      <c r="D15" s="210">
        <v>7</v>
      </c>
    </row>
    <row r="16" spans="1:4" ht="22.5" customHeight="1">
      <c r="A16" s="274" t="s">
        <v>492</v>
      </c>
      <c r="B16" s="77"/>
      <c r="C16" s="228"/>
      <c r="D16" s="210"/>
    </row>
    <row r="17" spans="1:4" ht="18" customHeight="1">
      <c r="A17" s="223" t="s">
        <v>455</v>
      </c>
      <c r="B17" s="275">
        <v>2392.7390999999998</v>
      </c>
      <c r="C17" s="228">
        <v>6.9833112875094896</v>
      </c>
      <c r="D17" s="205" t="s">
        <v>456</v>
      </c>
    </row>
    <row r="18" spans="1:4" ht="18" customHeight="1">
      <c r="A18" s="223" t="s">
        <v>457</v>
      </c>
      <c r="B18" s="275">
        <v>75.186899999999994</v>
      </c>
      <c r="C18" s="228">
        <v>6.0065425328078303</v>
      </c>
      <c r="D18" s="210">
        <f>RANK(C18,$C$18:$C$27,0)</f>
        <v>7</v>
      </c>
    </row>
    <row r="19" spans="1:4" ht="18" customHeight="1">
      <c r="A19" s="214" t="s">
        <v>458</v>
      </c>
      <c r="B19" s="275">
        <v>613.08973000000003</v>
      </c>
      <c r="C19" s="228">
        <v>8.7002391321210606</v>
      </c>
      <c r="D19" s="210">
        <f t="shared" ref="D19:D27" si="0">RANK(C19,$C$18:$C$27,0)</f>
        <v>6</v>
      </c>
    </row>
    <row r="20" spans="1:4" ht="18" customHeight="1">
      <c r="A20" s="226" t="s">
        <v>459</v>
      </c>
      <c r="B20" s="275">
        <v>274.30815999999999</v>
      </c>
      <c r="C20" s="228">
        <v>23.175822800572099</v>
      </c>
      <c r="D20" s="210">
        <f t="shared" si="0"/>
        <v>2</v>
      </c>
    </row>
    <row r="21" spans="1:4" ht="18" customHeight="1">
      <c r="A21" s="214" t="s">
        <v>460</v>
      </c>
      <c r="B21" s="275">
        <v>204.29523</v>
      </c>
      <c r="C21" s="228">
        <v>18.195701359756701</v>
      </c>
      <c r="D21" s="210">
        <f t="shared" si="0"/>
        <v>5</v>
      </c>
    </row>
    <row r="22" spans="1:4" ht="18" customHeight="1">
      <c r="A22" s="214" t="s">
        <v>462</v>
      </c>
      <c r="B22" s="275">
        <v>135.75970000000001</v>
      </c>
      <c r="C22" s="228">
        <v>-26.6540425187066</v>
      </c>
      <c r="D22" s="210">
        <f t="shared" si="0"/>
        <v>10</v>
      </c>
    </row>
    <row r="23" spans="1:4" ht="18" customHeight="1">
      <c r="A23" s="214" t="s">
        <v>463</v>
      </c>
      <c r="B23" s="275">
        <v>26.2668</v>
      </c>
      <c r="C23" s="228">
        <v>30.917029261801201</v>
      </c>
      <c r="D23" s="210">
        <f t="shared" si="0"/>
        <v>1</v>
      </c>
    </row>
    <row r="24" spans="1:4" ht="18" customHeight="1">
      <c r="A24" s="214" t="s">
        <v>464</v>
      </c>
      <c r="B24" s="275">
        <v>62.216999999999999</v>
      </c>
      <c r="C24" s="228">
        <v>-6.2403930196811199</v>
      </c>
      <c r="D24" s="210">
        <f t="shared" si="0"/>
        <v>8</v>
      </c>
    </row>
    <row r="25" spans="1:4" ht="18" customHeight="1">
      <c r="A25" s="214" t="s">
        <v>465</v>
      </c>
      <c r="B25" s="275">
        <v>169.09190000000001</v>
      </c>
      <c r="C25" s="228">
        <v>22.5555394894531</v>
      </c>
      <c r="D25" s="210">
        <f t="shared" si="0"/>
        <v>3</v>
      </c>
    </row>
    <row r="26" spans="1:4" ht="18" customHeight="1">
      <c r="A26" s="214" t="s">
        <v>466</v>
      </c>
      <c r="B26" s="275">
        <v>345.2747</v>
      </c>
      <c r="C26" s="228">
        <v>-8.7838380486712104</v>
      </c>
      <c r="D26" s="210">
        <f t="shared" si="0"/>
        <v>9</v>
      </c>
    </row>
    <row r="27" spans="1:4" ht="18" customHeight="1">
      <c r="A27" s="220" t="s">
        <v>477</v>
      </c>
      <c r="B27" s="275">
        <v>708.44561999999996</v>
      </c>
      <c r="C27" s="228">
        <v>19.315665983593099</v>
      </c>
      <c r="D27" s="210">
        <f t="shared" si="0"/>
        <v>4</v>
      </c>
    </row>
    <row r="28" spans="1:4">
      <c r="A28" s="708"/>
      <c r="B28" s="708"/>
      <c r="C28" s="708"/>
      <c r="D28" s="708"/>
    </row>
    <row r="34" spans="1:1">
      <c r="A34" s="196"/>
    </row>
    <row r="35" spans="1:1">
      <c r="A35" s="196"/>
    </row>
    <row r="36" spans="1:1">
      <c r="A36" s="196"/>
    </row>
    <row r="37" spans="1:1">
      <c r="A37" s="276"/>
    </row>
    <row r="38" spans="1:1">
      <c r="A38" s="245"/>
    </row>
    <row r="39" spans="1:1">
      <c r="A39" s="245"/>
    </row>
    <row r="40" spans="1:1">
      <c r="A40" s="245"/>
    </row>
    <row r="41" spans="1:1">
      <c r="A41" s="245"/>
    </row>
    <row r="42" spans="1:1">
      <c r="A42" s="245"/>
    </row>
    <row r="43" spans="1:1">
      <c r="A43" s="277"/>
    </row>
    <row r="44" spans="1:1">
      <c r="A44" s="196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A1:I30"/>
  <sheetViews>
    <sheetView workbookViewId="0">
      <selection activeCell="C10" sqref="C10"/>
    </sheetView>
  </sheetViews>
  <sheetFormatPr defaultColWidth="9" defaultRowHeight="14.25"/>
  <cols>
    <col min="1" max="1" width="27.875" customWidth="1"/>
    <col min="2" max="2" width="17.375" customWidth="1"/>
    <col min="3" max="3" width="15" customWidth="1"/>
    <col min="4" max="5" width="10.625" hidden="1" customWidth="1"/>
    <col min="6" max="6" width="1.125" hidden="1" customWidth="1"/>
    <col min="7" max="7" width="10.625" hidden="1" customWidth="1"/>
    <col min="8" max="8" width="12.625" customWidth="1"/>
    <col min="9" max="9" width="11.625" customWidth="1"/>
    <col min="10" max="11" width="12.625" customWidth="1"/>
    <col min="14" max="14" width="12.625" customWidth="1"/>
  </cols>
  <sheetData>
    <row r="1" spans="1:9" ht="30" customHeight="1">
      <c r="A1" s="652" t="s">
        <v>34</v>
      </c>
      <c r="B1" s="652"/>
      <c r="C1" s="652"/>
      <c r="D1" s="652"/>
      <c r="E1" s="653"/>
      <c r="F1" s="653"/>
      <c r="G1" s="653"/>
    </row>
    <row r="2" spans="1:9" ht="27" customHeight="1">
      <c r="A2" s="593"/>
      <c r="B2" s="593"/>
      <c r="C2" s="410" t="s">
        <v>35</v>
      </c>
      <c r="D2" s="593"/>
      <c r="E2" s="594"/>
      <c r="F2" s="594"/>
      <c r="G2" s="594"/>
    </row>
    <row r="3" spans="1:9" ht="35.25" customHeight="1">
      <c r="A3" s="552" t="s">
        <v>36</v>
      </c>
      <c r="B3" s="412" t="s">
        <v>3</v>
      </c>
      <c r="C3" s="284" t="s">
        <v>5</v>
      </c>
      <c r="D3" s="595"/>
      <c r="E3" s="596"/>
      <c r="F3" s="596"/>
      <c r="G3" s="596"/>
    </row>
    <row r="4" spans="1:9" ht="39.950000000000003" customHeight="1">
      <c r="A4" s="223" t="s">
        <v>37</v>
      </c>
      <c r="B4" s="597">
        <v>3008.39</v>
      </c>
      <c r="C4" s="598">
        <v>6</v>
      </c>
      <c r="D4" s="599"/>
      <c r="H4" s="97"/>
      <c r="I4" s="97"/>
    </row>
    <row r="5" spans="1:9" ht="39.950000000000003" customHeight="1">
      <c r="A5" s="223" t="s">
        <v>38</v>
      </c>
      <c r="B5" s="600">
        <v>533.61</v>
      </c>
      <c r="C5" s="601">
        <v>4.5</v>
      </c>
      <c r="D5" s="599"/>
      <c r="H5" s="97"/>
      <c r="I5" s="97"/>
    </row>
    <row r="6" spans="1:9" ht="39.950000000000003" customHeight="1">
      <c r="A6" s="223" t="s">
        <v>39</v>
      </c>
      <c r="B6" s="600">
        <v>1086.6099999999999</v>
      </c>
      <c r="C6" s="601">
        <v>5.2</v>
      </c>
      <c r="D6" s="599"/>
      <c r="H6" s="97"/>
      <c r="I6" s="97"/>
    </row>
    <row r="7" spans="1:9" ht="39.950000000000003" customHeight="1">
      <c r="A7" s="223" t="s">
        <v>40</v>
      </c>
      <c r="B7" s="602">
        <v>157.71</v>
      </c>
      <c r="C7" s="603">
        <v>6.2</v>
      </c>
      <c r="D7" s="599"/>
      <c r="H7" s="97"/>
      <c r="I7" s="97"/>
    </row>
    <row r="8" spans="1:9" ht="39.950000000000003" customHeight="1">
      <c r="A8" s="223" t="s">
        <v>41</v>
      </c>
      <c r="B8" s="604">
        <v>1388.16</v>
      </c>
      <c r="C8" s="605">
        <v>7.2</v>
      </c>
      <c r="D8" s="599"/>
      <c r="H8" s="97"/>
      <c r="I8" s="97"/>
    </row>
    <row r="9" spans="1:9" ht="39.950000000000003" customHeight="1">
      <c r="A9" s="223" t="s">
        <v>42</v>
      </c>
      <c r="B9" s="606">
        <v>165.98</v>
      </c>
      <c r="C9" s="607">
        <v>6.2</v>
      </c>
      <c r="D9" s="599"/>
      <c r="I9" s="627"/>
    </row>
    <row r="10" spans="1:9" ht="39.950000000000003" customHeight="1">
      <c r="A10" s="223" t="s">
        <v>43</v>
      </c>
      <c r="B10" s="608">
        <v>261.88</v>
      </c>
      <c r="C10" s="609">
        <v>5.0999999999999996</v>
      </c>
      <c r="D10" s="599"/>
      <c r="I10" s="627"/>
    </row>
    <row r="11" spans="1:9" ht="39.950000000000003" customHeight="1">
      <c r="A11" s="223" t="s">
        <v>44</v>
      </c>
      <c r="B11" s="610">
        <v>47.03</v>
      </c>
      <c r="C11" s="611">
        <v>3.1</v>
      </c>
      <c r="D11" s="599"/>
      <c r="I11" s="627"/>
    </row>
    <row r="12" spans="1:9" ht="39.950000000000003" customHeight="1">
      <c r="A12" s="223" t="s">
        <v>45</v>
      </c>
      <c r="B12" s="612">
        <v>96.2</v>
      </c>
      <c r="C12" s="613">
        <v>6.7</v>
      </c>
      <c r="D12" s="599"/>
      <c r="I12" s="627"/>
    </row>
    <row r="13" spans="1:9" ht="39.950000000000003" customHeight="1">
      <c r="A13" s="223" t="s">
        <v>46</v>
      </c>
      <c r="B13" s="614">
        <v>179.63</v>
      </c>
      <c r="C13" s="615">
        <v>2</v>
      </c>
      <c r="D13" s="599"/>
      <c r="I13" s="627"/>
    </row>
    <row r="14" spans="1:9" ht="39.950000000000003" customHeight="1">
      <c r="A14" s="223" t="s">
        <v>47</v>
      </c>
      <c r="B14" s="616">
        <v>163.30000000000001</v>
      </c>
      <c r="C14" s="617">
        <v>20.5</v>
      </c>
      <c r="D14" s="599"/>
      <c r="I14" s="627"/>
    </row>
    <row r="15" spans="1:9" ht="39.950000000000003" customHeight="1">
      <c r="A15" s="618" t="s">
        <v>48</v>
      </c>
      <c r="B15" s="619">
        <v>453.06</v>
      </c>
      <c r="C15" s="620">
        <v>7.7</v>
      </c>
      <c r="D15" s="599"/>
      <c r="I15" s="627"/>
    </row>
    <row r="16" spans="1:9" ht="39.950000000000003" customHeight="1">
      <c r="A16" s="621" t="s">
        <v>49</v>
      </c>
      <c r="B16" s="622">
        <v>546.36</v>
      </c>
      <c r="C16" s="623">
        <v>4.8</v>
      </c>
      <c r="D16" s="599"/>
      <c r="I16" s="627" t="s">
        <v>50</v>
      </c>
    </row>
    <row r="17" spans="1:9" ht="39.950000000000003" customHeight="1">
      <c r="A17" s="223" t="s">
        <v>51</v>
      </c>
      <c r="B17" s="624">
        <v>937.25</v>
      </c>
      <c r="C17" s="625">
        <v>4.8</v>
      </c>
      <c r="D17" s="599"/>
      <c r="I17" s="93"/>
    </row>
    <row r="18" spans="1:9" ht="39.950000000000003" customHeight="1">
      <c r="A18" s="626" t="s">
        <v>52</v>
      </c>
      <c r="B18" s="654" t="s">
        <v>53</v>
      </c>
      <c r="C18" s="655"/>
      <c r="D18" s="599"/>
      <c r="I18" s="627"/>
    </row>
    <row r="19" spans="1:9" ht="21" customHeight="1">
      <c r="A19" s="656" t="s">
        <v>54</v>
      </c>
      <c r="B19" s="657"/>
      <c r="C19" s="191"/>
      <c r="D19" s="599"/>
    </row>
    <row r="20" spans="1:9" ht="24.95" customHeight="1"/>
    <row r="21" spans="1:9" ht="24.95" customHeight="1"/>
    <row r="22" spans="1:9" ht="24.95" customHeight="1"/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/>
    <row r="29" spans="1:9" ht="24.95" customHeight="1"/>
    <row r="30" spans="1:9" ht="24.95" customHeight="1"/>
  </sheetData>
  <sheetProtection password="DC9E" sheet="1" objects="1" scenarios="1"/>
  <mergeCells count="4">
    <mergeCell ref="A1:D1"/>
    <mergeCell ref="E1:G1"/>
    <mergeCell ref="B18:C18"/>
    <mergeCell ref="A19:B19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blackAndWhite="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workbookViewId="0">
      <selection activeCell="F3" sqref="F3"/>
    </sheetView>
  </sheetViews>
  <sheetFormatPr defaultColWidth="9" defaultRowHeight="14.25"/>
  <cols>
    <col min="1" max="1" width="39" style="44" customWidth="1"/>
    <col min="2" max="2" width="13.125" style="43" customWidth="1"/>
    <col min="3" max="3" width="13.125" style="255" customWidth="1"/>
    <col min="4" max="4" width="13.125" style="43" customWidth="1"/>
    <col min="5" max="5" width="9.75" style="43" customWidth="1"/>
    <col min="6" max="16384" width="9" style="43"/>
  </cols>
  <sheetData>
    <row r="1" spans="1:5" ht="34.5" customHeight="1">
      <c r="A1" s="698" t="s">
        <v>493</v>
      </c>
      <c r="B1" s="698"/>
      <c r="C1" s="698"/>
      <c r="D1" s="704"/>
    </row>
    <row r="2" spans="1:5" ht="20.25" customHeight="1">
      <c r="A2" s="256"/>
      <c r="B2" s="256"/>
      <c r="C2" s="256"/>
      <c r="D2" s="43" t="s">
        <v>470</v>
      </c>
    </row>
    <row r="3" spans="1:5" ht="28.5" customHeight="1">
      <c r="A3" s="198" t="s">
        <v>452</v>
      </c>
      <c r="B3" s="199" t="s">
        <v>80</v>
      </c>
      <c r="C3" s="200" t="s">
        <v>5</v>
      </c>
      <c r="D3" s="201" t="s">
        <v>453</v>
      </c>
      <c r="E3" s="51"/>
    </row>
    <row r="4" spans="1:5" ht="18" customHeight="1">
      <c r="A4" s="257" t="s">
        <v>494</v>
      </c>
      <c r="B4" s="231"/>
      <c r="C4" s="258"/>
      <c r="D4" s="231"/>
      <c r="E4" s="51"/>
    </row>
    <row r="5" spans="1:5" ht="18" customHeight="1">
      <c r="A5" s="207" t="s">
        <v>455</v>
      </c>
      <c r="B5" s="270">
        <v>232.6002</v>
      </c>
      <c r="C5" s="228">
        <v>39.708126789520797</v>
      </c>
      <c r="D5" s="205" t="s">
        <v>456</v>
      </c>
      <c r="E5" s="51"/>
    </row>
    <row r="6" spans="1:5" ht="18" customHeight="1">
      <c r="A6" s="207" t="s">
        <v>457</v>
      </c>
      <c r="B6" s="270">
        <v>3.54311</v>
      </c>
      <c r="C6" s="228">
        <v>49.739031945870799</v>
      </c>
      <c r="D6" s="210">
        <f>RANK(C6,$C$6:$C$15,0)</f>
        <v>3</v>
      </c>
      <c r="E6" s="51"/>
    </row>
    <row r="7" spans="1:5" ht="18" customHeight="1">
      <c r="A7" s="212" t="s">
        <v>458</v>
      </c>
      <c r="B7" s="270">
        <v>26.347249999999999</v>
      </c>
      <c r="C7" s="228">
        <v>-16.236173154563399</v>
      </c>
      <c r="D7" s="210">
        <f t="shared" ref="D7:D15" si="0">RANK(C7,$C$6:$C$15,0)</f>
        <v>8</v>
      </c>
      <c r="E7" s="51"/>
    </row>
    <row r="8" spans="1:5" ht="18" customHeight="1">
      <c r="A8" s="213" t="s">
        <v>459</v>
      </c>
      <c r="B8" s="270">
        <v>111.89061</v>
      </c>
      <c r="C8" s="228">
        <v>63.360292233602898</v>
      </c>
      <c r="D8" s="210">
        <f t="shared" si="0"/>
        <v>2</v>
      </c>
      <c r="E8" s="51"/>
    </row>
    <row r="9" spans="1:5" ht="18" customHeight="1">
      <c r="A9" s="212" t="s">
        <v>460</v>
      </c>
      <c r="B9" s="270">
        <v>23.119399999999999</v>
      </c>
      <c r="C9" s="228">
        <v>-3.1700891679196501</v>
      </c>
      <c r="D9" s="210">
        <f t="shared" si="0"/>
        <v>5</v>
      </c>
      <c r="E9" s="51"/>
    </row>
    <row r="10" spans="1:5" ht="18" customHeight="1">
      <c r="A10" s="212" t="s">
        <v>462</v>
      </c>
      <c r="B10" s="270">
        <v>3.4455</v>
      </c>
      <c r="C10" s="228">
        <v>-12.1337311605845</v>
      </c>
      <c r="D10" s="210">
        <f t="shared" si="0"/>
        <v>6</v>
      </c>
      <c r="E10" s="51"/>
    </row>
    <row r="11" spans="1:5" ht="18" customHeight="1">
      <c r="A11" s="212" t="s">
        <v>463</v>
      </c>
      <c r="B11" s="270">
        <v>2.5173000000000001</v>
      </c>
      <c r="C11" s="228">
        <v>5.68010075566752</v>
      </c>
      <c r="D11" s="210">
        <f t="shared" si="0"/>
        <v>4</v>
      </c>
      <c r="E11" s="51"/>
    </row>
    <row r="12" spans="1:5" ht="18" customHeight="1">
      <c r="A12" s="214" t="s">
        <v>464</v>
      </c>
      <c r="B12" s="270">
        <v>-3.9134000000000002</v>
      </c>
      <c r="C12" s="228">
        <v>-648.78698639742004</v>
      </c>
      <c r="D12" s="210">
        <f t="shared" si="0"/>
        <v>10</v>
      </c>
      <c r="E12" s="51"/>
    </row>
    <row r="13" spans="1:5" ht="18" customHeight="1">
      <c r="A13" s="214" t="s">
        <v>465</v>
      </c>
      <c r="B13" s="270">
        <v>0.72626999999999997</v>
      </c>
      <c r="C13" s="228">
        <v>-240.59469191009899</v>
      </c>
      <c r="D13" s="210">
        <f t="shared" si="0"/>
        <v>9</v>
      </c>
      <c r="E13" s="51"/>
    </row>
    <row r="14" spans="1:5" ht="18" customHeight="1">
      <c r="A14" s="214" t="s">
        <v>466</v>
      </c>
      <c r="B14" s="270">
        <v>6.226</v>
      </c>
      <c r="C14" s="228">
        <v>-14.485069911820499</v>
      </c>
      <c r="D14" s="210">
        <f t="shared" si="0"/>
        <v>7</v>
      </c>
      <c r="E14" s="51"/>
    </row>
    <row r="15" spans="1:5" ht="18" customHeight="1">
      <c r="A15" s="214" t="s">
        <v>477</v>
      </c>
      <c r="B15" s="270">
        <v>81.937119999999993</v>
      </c>
      <c r="C15" s="228">
        <v>66.568282080717097</v>
      </c>
      <c r="D15" s="210">
        <f t="shared" si="0"/>
        <v>1</v>
      </c>
      <c r="E15" s="51"/>
    </row>
    <row r="16" spans="1:5" ht="18" customHeight="1">
      <c r="A16" s="202" t="s">
        <v>495</v>
      </c>
      <c r="B16" s="211"/>
      <c r="C16" s="228"/>
      <c r="D16" s="210"/>
    </row>
    <row r="17" spans="1:4" ht="18" customHeight="1">
      <c r="A17" s="207" t="s">
        <v>455</v>
      </c>
      <c r="B17" s="270">
        <v>20.055</v>
      </c>
      <c r="C17" s="228">
        <v>59.953740628489399</v>
      </c>
      <c r="D17" s="205" t="s">
        <v>456</v>
      </c>
    </row>
    <row r="18" spans="1:4" ht="18" customHeight="1">
      <c r="A18" s="207" t="s">
        <v>457</v>
      </c>
      <c r="B18" s="270">
        <v>2.0432700000000001</v>
      </c>
      <c r="C18" s="228">
        <v>-27.3767380363388</v>
      </c>
      <c r="D18" s="210">
        <f>RANK(C18,$C$18:$C$27,0)</f>
        <v>9</v>
      </c>
    </row>
    <row r="19" spans="1:4" ht="18" customHeight="1">
      <c r="A19" s="212" t="s">
        <v>458</v>
      </c>
      <c r="B19" s="270">
        <v>26.347249999999999</v>
      </c>
      <c r="C19" s="228">
        <v>-16.236173154563399</v>
      </c>
      <c r="D19" s="210">
        <f t="shared" ref="D19:D27" si="1">RANK(C19,$C$18:$C$27,0)</f>
        <v>7</v>
      </c>
    </row>
    <row r="20" spans="1:4" ht="18" customHeight="1">
      <c r="A20" s="213" t="s">
        <v>459</v>
      </c>
      <c r="B20" s="270">
        <v>0.78430999999999995</v>
      </c>
      <c r="C20" s="228">
        <v>203.46682143548099</v>
      </c>
      <c r="D20" s="210">
        <f t="shared" si="1"/>
        <v>3</v>
      </c>
    </row>
    <row r="21" spans="1:4" ht="18" customHeight="1">
      <c r="A21" s="212" t="s">
        <v>460</v>
      </c>
      <c r="B21" s="270">
        <v>0.96218999999999999</v>
      </c>
      <c r="C21" s="228">
        <v>35.973602023656397</v>
      </c>
      <c r="D21" s="210">
        <f t="shared" si="1"/>
        <v>5</v>
      </c>
    </row>
    <row r="22" spans="1:4" ht="18" customHeight="1">
      <c r="A22" s="212" t="s">
        <v>462</v>
      </c>
      <c r="B22" s="270">
        <v>0</v>
      </c>
      <c r="C22" s="210" t="s">
        <v>8</v>
      </c>
      <c r="D22" s="210" t="s">
        <v>8</v>
      </c>
    </row>
    <row r="23" spans="1:4" ht="18" customHeight="1">
      <c r="A23" s="212" t="s">
        <v>463</v>
      </c>
      <c r="B23" s="270">
        <v>0.57240000000000002</v>
      </c>
      <c r="C23" s="228">
        <v>-23.486164951209702</v>
      </c>
      <c r="D23" s="210">
        <f t="shared" si="1"/>
        <v>8</v>
      </c>
    </row>
    <row r="24" spans="1:4" ht="18" customHeight="1">
      <c r="A24" s="214" t="s">
        <v>464</v>
      </c>
      <c r="B24" s="270">
        <v>5.6295000000000002</v>
      </c>
      <c r="C24" s="228">
        <v>600.44792833146698</v>
      </c>
      <c r="D24" s="210">
        <f t="shared" si="1"/>
        <v>2</v>
      </c>
    </row>
    <row r="25" spans="1:4" ht="18" customHeight="1">
      <c r="A25" s="214" t="s">
        <v>465</v>
      </c>
      <c r="B25" s="270">
        <v>4.7069299999999998</v>
      </c>
      <c r="C25" s="228">
        <v>11.4538467184914</v>
      </c>
      <c r="D25" s="210">
        <f t="shared" si="1"/>
        <v>6</v>
      </c>
    </row>
    <row r="26" spans="1:4" ht="18" customHeight="1">
      <c r="A26" s="214" t="s">
        <v>466</v>
      </c>
      <c r="B26" s="270">
        <v>0.96899999999999997</v>
      </c>
      <c r="C26" s="228">
        <v>722.58064516129002</v>
      </c>
      <c r="D26" s="210">
        <f t="shared" si="1"/>
        <v>1</v>
      </c>
    </row>
    <row r="27" spans="1:4" ht="18" customHeight="1">
      <c r="A27" s="214" t="s">
        <v>477</v>
      </c>
      <c r="B27" s="270">
        <v>1.61578</v>
      </c>
      <c r="C27" s="228">
        <v>67.1110467581628</v>
      </c>
      <c r="D27" s="210">
        <f t="shared" si="1"/>
        <v>4</v>
      </c>
    </row>
    <row r="28" spans="1:4">
      <c r="A28" s="706"/>
      <c r="B28" s="706"/>
      <c r="C28" s="706"/>
      <c r="D28" s="706"/>
    </row>
    <row r="34" spans="1:1">
      <c r="A34" s="260"/>
    </row>
    <row r="35" spans="1:1">
      <c r="A35" s="260"/>
    </row>
    <row r="36" spans="1:1">
      <c r="A36" s="260"/>
    </row>
    <row r="37" spans="1:1">
      <c r="A37" s="261"/>
    </row>
    <row r="38" spans="1:1">
      <c r="A38" s="262"/>
    </row>
    <row r="39" spans="1:1">
      <c r="A39" s="262"/>
    </row>
    <row r="40" spans="1:1">
      <c r="A40" s="262"/>
    </row>
    <row r="41" spans="1:1">
      <c r="A41" s="262"/>
    </row>
    <row r="42" spans="1:1">
      <c r="A42" s="245"/>
    </row>
    <row r="43" spans="1:1">
      <c r="A43" s="51"/>
    </row>
    <row r="44" spans="1:1">
      <c r="A44" s="260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workbookViewId="0">
      <selection activeCell="F4" sqref="F4"/>
    </sheetView>
  </sheetViews>
  <sheetFormatPr defaultColWidth="9" defaultRowHeight="14.25"/>
  <cols>
    <col min="1" max="1" width="39" style="44" customWidth="1"/>
    <col min="2" max="2" width="13.125" style="43" customWidth="1"/>
    <col min="3" max="3" width="13.125" style="255" customWidth="1"/>
    <col min="4" max="4" width="13.125" style="43" customWidth="1"/>
    <col min="5" max="5" width="9.75" style="43" customWidth="1"/>
    <col min="6" max="16384" width="9" style="43"/>
  </cols>
  <sheetData>
    <row r="1" spans="1:5" ht="34.5" customHeight="1">
      <c r="A1" s="698" t="s">
        <v>496</v>
      </c>
      <c r="B1" s="698"/>
      <c r="C1" s="698"/>
      <c r="D1" s="704"/>
    </row>
    <row r="2" spans="1:5" ht="20.25" customHeight="1">
      <c r="A2" s="256"/>
      <c r="B2" s="256"/>
      <c r="C2" s="256"/>
      <c r="D2" s="43" t="s">
        <v>470</v>
      </c>
    </row>
    <row r="3" spans="1:5" ht="28.5" customHeight="1">
      <c r="A3" s="198" t="s">
        <v>452</v>
      </c>
      <c r="B3" s="199" t="s">
        <v>80</v>
      </c>
      <c r="C3" s="200" t="s">
        <v>5</v>
      </c>
      <c r="D3" s="201" t="s">
        <v>453</v>
      </c>
      <c r="E3" s="51"/>
    </row>
    <row r="4" spans="1:5" ht="18" customHeight="1">
      <c r="A4" s="202" t="s">
        <v>497</v>
      </c>
      <c r="B4" s="215"/>
      <c r="C4" s="216"/>
      <c r="D4" s="210"/>
      <c r="E4" s="51"/>
    </row>
    <row r="5" spans="1:5" ht="18" customHeight="1">
      <c r="A5" s="207" t="s">
        <v>455</v>
      </c>
      <c r="B5" s="270">
        <v>422.2561</v>
      </c>
      <c r="C5" s="228">
        <v>24.581775653369998</v>
      </c>
      <c r="D5" s="205" t="s">
        <v>456</v>
      </c>
      <c r="E5" s="51"/>
    </row>
    <row r="6" spans="1:5" ht="18" customHeight="1">
      <c r="A6" s="207" t="s">
        <v>457</v>
      </c>
      <c r="B6" s="270">
        <v>7.0006700000000004</v>
      </c>
      <c r="C6" s="228">
        <v>33.673276495803997</v>
      </c>
      <c r="D6" s="210">
        <f>RANK(C6,$C$6:$C$15,0)</f>
        <v>4</v>
      </c>
      <c r="E6" s="51"/>
    </row>
    <row r="7" spans="1:5" ht="18" customHeight="1">
      <c r="A7" s="212" t="s">
        <v>458</v>
      </c>
      <c r="B7" s="270">
        <v>130.5685</v>
      </c>
      <c r="C7" s="228">
        <v>-3.0968687690763899</v>
      </c>
      <c r="D7" s="210">
        <f t="shared" ref="D7:D15" si="0">RANK(C7,$C$6:$C$15,0)</f>
        <v>7</v>
      </c>
      <c r="E7" s="51"/>
    </row>
    <row r="8" spans="1:5" ht="18" customHeight="1">
      <c r="A8" s="213" t="s">
        <v>459</v>
      </c>
      <c r="B8" s="270">
        <v>146.00182000000001</v>
      </c>
      <c r="C8" s="228">
        <v>54.435006044574202</v>
      </c>
      <c r="D8" s="210">
        <f t="shared" si="0"/>
        <v>2</v>
      </c>
      <c r="E8" s="51"/>
    </row>
    <row r="9" spans="1:5" ht="18" customHeight="1">
      <c r="A9" s="212" t="s">
        <v>460</v>
      </c>
      <c r="B9" s="270">
        <v>25.40531</v>
      </c>
      <c r="C9" s="228">
        <v>-2.4326820603907602</v>
      </c>
      <c r="D9" s="210">
        <f t="shared" si="0"/>
        <v>6</v>
      </c>
      <c r="E9" s="51"/>
    </row>
    <row r="10" spans="1:5" ht="18" customHeight="1">
      <c r="A10" s="212" t="s">
        <v>462</v>
      </c>
      <c r="B10" s="270">
        <v>6.4420000000000002</v>
      </c>
      <c r="C10" s="228">
        <v>-5.4093738987430999</v>
      </c>
      <c r="D10" s="210">
        <f t="shared" si="0"/>
        <v>8</v>
      </c>
      <c r="E10" s="51"/>
    </row>
    <row r="11" spans="1:5" ht="18" customHeight="1">
      <c r="A11" s="212" t="s">
        <v>463</v>
      </c>
      <c r="B11" s="270">
        <v>2.9268999999999998</v>
      </c>
      <c r="C11" s="228">
        <v>19.188011564930601</v>
      </c>
      <c r="D11" s="210">
        <f t="shared" si="0"/>
        <v>5</v>
      </c>
      <c r="E11" s="51"/>
    </row>
    <row r="12" spans="1:5" ht="18" customHeight="1">
      <c r="A12" s="214" t="s">
        <v>464</v>
      </c>
      <c r="B12" s="270">
        <v>-3.1444999999999999</v>
      </c>
      <c r="C12" s="228">
        <v>-307.845858946394</v>
      </c>
      <c r="D12" s="210">
        <f t="shared" si="0"/>
        <v>10</v>
      </c>
      <c r="E12" s="51"/>
    </row>
    <row r="13" spans="1:5" ht="18" customHeight="1">
      <c r="A13" s="214" t="s">
        <v>465</v>
      </c>
      <c r="B13" s="270">
        <v>4.2660200000000001</v>
      </c>
      <c r="C13" s="228">
        <v>48.4008543619072</v>
      </c>
      <c r="D13" s="210">
        <f t="shared" si="0"/>
        <v>3</v>
      </c>
      <c r="E13" s="51"/>
    </row>
    <row r="14" spans="1:5" ht="18" customHeight="1">
      <c r="A14" s="214" t="s">
        <v>466</v>
      </c>
      <c r="B14" s="270">
        <v>11.097200000000001</v>
      </c>
      <c r="C14" s="228">
        <v>-19.616961478841599</v>
      </c>
      <c r="D14" s="210">
        <f t="shared" si="0"/>
        <v>9</v>
      </c>
      <c r="E14" s="51"/>
    </row>
    <row r="15" spans="1:5" ht="18" customHeight="1">
      <c r="A15" s="214" t="s">
        <v>477</v>
      </c>
      <c r="B15" s="270">
        <v>106.12859</v>
      </c>
      <c r="C15" s="228">
        <v>61.182114060679901</v>
      </c>
      <c r="D15" s="210">
        <f t="shared" si="0"/>
        <v>1</v>
      </c>
      <c r="E15" s="51"/>
    </row>
    <row r="16" spans="1:5" ht="18" customHeight="1">
      <c r="A16" s="257" t="s">
        <v>498</v>
      </c>
      <c r="B16" s="211"/>
      <c r="C16" s="258"/>
      <c r="D16" s="231"/>
      <c r="E16" s="51"/>
    </row>
    <row r="17" spans="1:5" ht="18" customHeight="1">
      <c r="A17" s="207" t="s">
        <v>455</v>
      </c>
      <c r="B17" s="270">
        <v>2630.6758</v>
      </c>
      <c r="C17" s="228">
        <v>3.3068226327236201</v>
      </c>
      <c r="D17" s="205" t="s">
        <v>456</v>
      </c>
      <c r="E17" s="51"/>
    </row>
    <row r="18" spans="1:5" ht="18" customHeight="1">
      <c r="A18" s="207" t="s">
        <v>457</v>
      </c>
      <c r="B18" s="270">
        <v>10.39311</v>
      </c>
      <c r="C18" s="228">
        <v>-23.127429748105001</v>
      </c>
      <c r="D18" s="210">
        <f>RANK(C18,$C$18:$C$27,0)</f>
        <v>10</v>
      </c>
      <c r="E18" s="51"/>
    </row>
    <row r="19" spans="1:5" ht="18" customHeight="1">
      <c r="A19" s="212" t="s">
        <v>458</v>
      </c>
      <c r="B19" s="270">
        <v>373.52712000000002</v>
      </c>
      <c r="C19" s="228">
        <v>18.635744167999601</v>
      </c>
      <c r="D19" s="210">
        <f t="shared" ref="D19:D27" si="1">RANK(C19,$C$18:$C$27,0)</f>
        <v>4</v>
      </c>
      <c r="E19" s="51"/>
    </row>
    <row r="20" spans="1:5" ht="18" customHeight="1">
      <c r="A20" s="213" t="s">
        <v>459</v>
      </c>
      <c r="B20" s="270">
        <v>419.44663000000003</v>
      </c>
      <c r="C20" s="228">
        <v>-5.3707926776416297</v>
      </c>
      <c r="D20" s="210">
        <f t="shared" si="1"/>
        <v>9</v>
      </c>
      <c r="E20" s="51"/>
    </row>
    <row r="21" spans="1:5" ht="18" customHeight="1">
      <c r="A21" s="212" t="s">
        <v>460</v>
      </c>
      <c r="B21" s="270">
        <v>296.81715000000003</v>
      </c>
      <c r="C21" s="228">
        <v>2.4877392141599</v>
      </c>
      <c r="D21" s="210">
        <f t="shared" si="1"/>
        <v>6</v>
      </c>
      <c r="E21" s="51"/>
    </row>
    <row r="22" spans="1:5" ht="18" customHeight="1">
      <c r="A22" s="212" t="s">
        <v>462</v>
      </c>
      <c r="B22" s="270">
        <v>73.970699999999994</v>
      </c>
      <c r="C22" s="228">
        <v>20.040407974489401</v>
      </c>
      <c r="D22" s="210">
        <f t="shared" si="1"/>
        <v>3</v>
      </c>
      <c r="E22" s="51"/>
    </row>
    <row r="23" spans="1:5" ht="18" customHeight="1">
      <c r="A23" s="212" t="s">
        <v>463</v>
      </c>
      <c r="B23" s="270">
        <v>98.852099999999993</v>
      </c>
      <c r="C23" s="228">
        <v>23.636215824098802</v>
      </c>
      <c r="D23" s="210">
        <f t="shared" si="1"/>
        <v>1</v>
      </c>
      <c r="E23" s="51"/>
    </row>
    <row r="24" spans="1:5" ht="18" customHeight="1">
      <c r="A24" s="214" t="s">
        <v>464</v>
      </c>
      <c r="B24" s="270">
        <v>202.3159</v>
      </c>
      <c r="C24" s="228">
        <v>11.3957790759777</v>
      </c>
      <c r="D24" s="210">
        <f t="shared" si="1"/>
        <v>5</v>
      </c>
      <c r="E24" s="51"/>
    </row>
    <row r="25" spans="1:5" ht="18" customHeight="1">
      <c r="A25" s="214" t="s">
        <v>465</v>
      </c>
      <c r="B25" s="270">
        <v>165.67416</v>
      </c>
      <c r="C25" s="228">
        <v>0.61019855850528204</v>
      </c>
      <c r="D25" s="210">
        <f t="shared" si="1"/>
        <v>7</v>
      </c>
      <c r="E25" s="51"/>
    </row>
    <row r="26" spans="1:5" ht="18" customHeight="1">
      <c r="A26" s="214" t="s">
        <v>466</v>
      </c>
      <c r="B26" s="270">
        <v>141.66579999999999</v>
      </c>
      <c r="C26" s="228">
        <v>21.351758354905499</v>
      </c>
      <c r="D26" s="210">
        <f t="shared" si="1"/>
        <v>2</v>
      </c>
      <c r="E26" s="51"/>
    </row>
    <row r="27" spans="1:5" ht="18" customHeight="1">
      <c r="A27" s="214" t="s">
        <v>477</v>
      </c>
      <c r="B27" s="270">
        <v>1026.5549799999999</v>
      </c>
      <c r="C27" s="228">
        <v>-0.37687549411611299</v>
      </c>
      <c r="D27" s="210">
        <f t="shared" si="1"/>
        <v>8</v>
      </c>
      <c r="E27" s="51"/>
    </row>
    <row r="28" spans="1:5">
      <c r="A28" s="706"/>
      <c r="B28" s="706"/>
      <c r="C28" s="706"/>
      <c r="D28" s="706"/>
    </row>
    <row r="34" spans="1:1">
      <c r="A34" s="260"/>
    </row>
    <row r="35" spans="1:1">
      <c r="A35" s="260"/>
    </row>
    <row r="36" spans="1:1">
      <c r="A36" s="260"/>
    </row>
    <row r="37" spans="1:1">
      <c r="A37" s="261"/>
    </row>
    <row r="38" spans="1:1">
      <c r="A38" s="262"/>
    </row>
    <row r="39" spans="1:1">
      <c r="A39" s="262"/>
    </row>
    <row r="40" spans="1:1">
      <c r="A40" s="262"/>
    </row>
    <row r="41" spans="1:1">
      <c r="A41" s="262"/>
    </row>
    <row r="42" spans="1:1">
      <c r="A42" s="245"/>
    </row>
    <row r="43" spans="1:1">
      <c r="A43" s="51"/>
    </row>
    <row r="44" spans="1:1">
      <c r="A44" s="260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workbookViewId="0">
      <selection activeCell="I5" sqref="I5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269" customWidth="1"/>
    <col min="4" max="4" width="13.125" customWidth="1"/>
    <col min="5" max="5" width="9.75" customWidth="1"/>
  </cols>
  <sheetData>
    <row r="1" spans="1:5" ht="34.5" customHeight="1">
      <c r="A1" s="698" t="s">
        <v>499</v>
      </c>
      <c r="B1" s="698"/>
      <c r="C1" s="698"/>
      <c r="D1" s="704"/>
      <c r="E1" s="43"/>
    </row>
    <row r="2" spans="1:5" ht="20.25" customHeight="1">
      <c r="A2" s="256"/>
      <c r="B2" s="256"/>
      <c r="C2" s="256"/>
      <c r="D2" s="43" t="s">
        <v>470</v>
      </c>
      <c r="E2" s="43"/>
    </row>
    <row r="3" spans="1:5" ht="28.5" customHeight="1">
      <c r="A3" s="198" t="s">
        <v>452</v>
      </c>
      <c r="B3" s="199" t="s">
        <v>80</v>
      </c>
      <c r="C3" s="200" t="s">
        <v>5</v>
      </c>
      <c r="D3" s="201" t="s">
        <v>453</v>
      </c>
      <c r="E3" s="51"/>
    </row>
    <row r="4" spans="1:5" ht="18" customHeight="1">
      <c r="A4" s="202" t="s">
        <v>500</v>
      </c>
      <c r="B4" s="215"/>
      <c r="C4" s="216"/>
      <c r="D4" s="210"/>
      <c r="E4" s="43"/>
    </row>
    <row r="5" spans="1:5" ht="18" customHeight="1">
      <c r="A5" s="207" t="s">
        <v>455</v>
      </c>
      <c r="B5" s="211">
        <v>1734.0744999999999</v>
      </c>
      <c r="C5" s="228">
        <v>-2.7113365148837998</v>
      </c>
      <c r="D5" s="205" t="s">
        <v>456</v>
      </c>
      <c r="E5" s="43"/>
    </row>
    <row r="6" spans="1:5" ht="18" customHeight="1">
      <c r="A6" s="207" t="s">
        <v>457</v>
      </c>
      <c r="B6" s="211">
        <v>62.304220000000001</v>
      </c>
      <c r="C6" s="228">
        <v>-20.4567947510658</v>
      </c>
      <c r="D6" s="210">
        <f>RANK(C6,$C$6:$C$15,0)</f>
        <v>10</v>
      </c>
      <c r="E6" s="43"/>
    </row>
    <row r="7" spans="1:5" ht="18" customHeight="1">
      <c r="A7" s="212" t="s">
        <v>458</v>
      </c>
      <c r="B7" s="211">
        <v>215.86887999999999</v>
      </c>
      <c r="C7" s="228">
        <v>24.973741020668001</v>
      </c>
      <c r="D7" s="210">
        <f t="shared" ref="D7:D15" si="0">RANK(C7,$C$6:$C$15,0)</f>
        <v>2</v>
      </c>
      <c r="E7" s="43"/>
    </row>
    <row r="8" spans="1:5" ht="18" customHeight="1">
      <c r="A8" s="213" t="s">
        <v>459</v>
      </c>
      <c r="B8" s="211">
        <v>319.62450000000001</v>
      </c>
      <c r="C8" s="228">
        <v>-15.7160107817223</v>
      </c>
      <c r="D8" s="210">
        <f t="shared" si="0"/>
        <v>9</v>
      </c>
      <c r="E8" s="43"/>
    </row>
    <row r="9" spans="1:5" ht="18" customHeight="1">
      <c r="A9" s="212" t="s">
        <v>460</v>
      </c>
      <c r="B9" s="211">
        <v>172.89207999999999</v>
      </c>
      <c r="C9" s="228">
        <v>-7.3281591597339597</v>
      </c>
      <c r="D9" s="210">
        <f t="shared" si="0"/>
        <v>7</v>
      </c>
      <c r="E9" s="43"/>
    </row>
    <row r="10" spans="1:5" ht="18" customHeight="1">
      <c r="A10" s="212" t="s">
        <v>462</v>
      </c>
      <c r="B10" s="211">
        <v>41.907400000000003</v>
      </c>
      <c r="C10" s="228">
        <v>46.327786196638201</v>
      </c>
      <c r="D10" s="210">
        <f t="shared" si="0"/>
        <v>1</v>
      </c>
      <c r="E10" s="43"/>
    </row>
    <row r="11" spans="1:5" ht="18" customHeight="1">
      <c r="A11" s="212" t="s">
        <v>463</v>
      </c>
      <c r="B11" s="211">
        <v>73.286799999999999</v>
      </c>
      <c r="C11" s="228">
        <v>13.760163421926</v>
      </c>
      <c r="D11" s="210">
        <f t="shared" si="0"/>
        <v>4</v>
      </c>
      <c r="E11" s="43"/>
    </row>
    <row r="12" spans="1:5" ht="18" customHeight="1">
      <c r="A12" s="214" t="s">
        <v>464</v>
      </c>
      <c r="B12" s="211">
        <v>204.71879999999999</v>
      </c>
      <c r="C12" s="228">
        <v>11.3266503598343</v>
      </c>
      <c r="D12" s="210">
        <f t="shared" si="0"/>
        <v>5</v>
      </c>
      <c r="E12" s="43"/>
    </row>
    <row r="13" spans="1:5" ht="18" customHeight="1">
      <c r="A13" s="214" t="s">
        <v>465</v>
      </c>
      <c r="B13" s="211">
        <v>144.24195</v>
      </c>
      <c r="C13" s="228">
        <v>2.4500821848221701</v>
      </c>
      <c r="D13" s="210">
        <f t="shared" si="0"/>
        <v>6</v>
      </c>
      <c r="E13" s="43"/>
    </row>
    <row r="14" spans="1:5" ht="18" customHeight="1">
      <c r="A14" s="214" t="s">
        <v>466</v>
      </c>
      <c r="B14" s="211">
        <v>91.217500000000001</v>
      </c>
      <c r="C14" s="228">
        <v>24.439142244031299</v>
      </c>
      <c r="D14" s="210">
        <f t="shared" si="0"/>
        <v>3</v>
      </c>
      <c r="E14" s="43"/>
    </row>
    <row r="15" spans="1:5" ht="18" customHeight="1">
      <c r="A15" s="214" t="s">
        <v>477</v>
      </c>
      <c r="B15" s="211">
        <v>568.91358000000002</v>
      </c>
      <c r="C15" s="228">
        <v>-10.500644674158</v>
      </c>
      <c r="D15" s="210">
        <f t="shared" si="0"/>
        <v>8</v>
      </c>
      <c r="E15" s="43"/>
    </row>
    <row r="16" spans="1:5" ht="18" customHeight="1">
      <c r="A16" s="202" t="s">
        <v>501</v>
      </c>
      <c r="B16" s="211"/>
      <c r="C16" s="228"/>
      <c r="D16" s="210"/>
      <c r="E16" s="51"/>
    </row>
    <row r="17" spans="1:5" ht="18" customHeight="1">
      <c r="A17" s="207" t="s">
        <v>455</v>
      </c>
      <c r="B17" s="211">
        <v>161.10509999999999</v>
      </c>
      <c r="C17" s="228">
        <v>-6.8026152290465802</v>
      </c>
      <c r="D17" s="205" t="s">
        <v>456</v>
      </c>
      <c r="E17" s="51"/>
    </row>
    <row r="18" spans="1:5" ht="18" customHeight="1">
      <c r="A18" s="207" t="s">
        <v>457</v>
      </c>
      <c r="B18" s="211">
        <v>10.39311</v>
      </c>
      <c r="C18" s="228">
        <v>-23.127429748105001</v>
      </c>
      <c r="D18" s="210">
        <f>RANK(C18,$C$18:$C$27,0)</f>
        <v>9</v>
      </c>
      <c r="E18" s="51"/>
    </row>
    <row r="19" spans="1:5" ht="18" customHeight="1">
      <c r="A19" s="212" t="s">
        <v>458</v>
      </c>
      <c r="B19" s="211">
        <v>29.41405</v>
      </c>
      <c r="C19" s="228">
        <v>20.196333147676501</v>
      </c>
      <c r="D19" s="210">
        <f t="shared" ref="D19:D27" si="1">RANK(C19,$C$18:$C$27,0)</f>
        <v>3</v>
      </c>
      <c r="E19" s="51"/>
    </row>
    <row r="20" spans="1:5" ht="18" customHeight="1">
      <c r="A20" s="213" t="s">
        <v>459</v>
      </c>
      <c r="B20" s="211">
        <v>14.414899999999999</v>
      </c>
      <c r="C20" s="228">
        <v>8.9865578532485593</v>
      </c>
      <c r="D20" s="210">
        <f t="shared" si="1"/>
        <v>4</v>
      </c>
      <c r="E20" s="51"/>
    </row>
    <row r="21" spans="1:5" ht="18" customHeight="1">
      <c r="A21" s="212" t="s">
        <v>460</v>
      </c>
      <c r="B21" s="211">
        <v>12.192460000000001</v>
      </c>
      <c r="C21" s="228">
        <v>-21.2713118628395</v>
      </c>
      <c r="D21" s="210">
        <f t="shared" si="1"/>
        <v>8</v>
      </c>
      <c r="E21" s="51"/>
    </row>
    <row r="22" spans="1:5" ht="18" customHeight="1">
      <c r="A22" s="212" t="s">
        <v>462</v>
      </c>
      <c r="B22" s="211">
        <v>15.9656</v>
      </c>
      <c r="C22" s="228">
        <v>32.2115304990146</v>
      </c>
      <c r="D22" s="210">
        <f t="shared" si="1"/>
        <v>2</v>
      </c>
      <c r="E22" s="51"/>
    </row>
    <row r="23" spans="1:5" ht="18" customHeight="1">
      <c r="A23" s="212" t="s">
        <v>463</v>
      </c>
      <c r="B23" s="211">
        <v>4.6109</v>
      </c>
      <c r="C23" s="228">
        <v>37.634697471717303</v>
      </c>
      <c r="D23" s="210">
        <f t="shared" si="1"/>
        <v>1</v>
      </c>
      <c r="E23" s="51"/>
    </row>
    <row r="24" spans="1:5" ht="18" customHeight="1">
      <c r="A24" s="214" t="s">
        <v>464</v>
      </c>
      <c r="B24" s="211">
        <v>6.3714000000000004</v>
      </c>
      <c r="C24" s="228">
        <v>-46.258761608340301</v>
      </c>
      <c r="D24" s="210">
        <f t="shared" si="1"/>
        <v>10</v>
      </c>
      <c r="E24" s="51"/>
    </row>
    <row r="25" spans="1:5" ht="18" customHeight="1">
      <c r="A25" s="214" t="s">
        <v>465</v>
      </c>
      <c r="B25" s="211">
        <v>17.171299999999999</v>
      </c>
      <c r="C25" s="228">
        <v>-2.5274528781174501</v>
      </c>
      <c r="D25" s="210">
        <f t="shared" si="1"/>
        <v>5</v>
      </c>
      <c r="E25" s="51"/>
    </row>
    <row r="26" spans="1:5" ht="18" customHeight="1">
      <c r="A26" s="214" t="s">
        <v>466</v>
      </c>
      <c r="B26" s="211">
        <v>26.931999999999999</v>
      </c>
      <c r="C26" s="228">
        <v>-3.0455756353949099</v>
      </c>
      <c r="D26" s="210">
        <f t="shared" si="1"/>
        <v>6</v>
      </c>
      <c r="E26" s="51"/>
    </row>
    <row r="27" spans="1:5" ht="18" customHeight="1">
      <c r="A27" s="220" t="s">
        <v>477</v>
      </c>
      <c r="B27" s="211">
        <v>49.586440000000003</v>
      </c>
      <c r="C27" s="228">
        <v>-12.7329159206898</v>
      </c>
      <c r="D27" s="210">
        <f t="shared" si="1"/>
        <v>7</v>
      </c>
      <c r="E27" s="51"/>
    </row>
    <row r="28" spans="1:5">
      <c r="A28" s="706"/>
      <c r="B28" s="706"/>
      <c r="C28" s="706"/>
      <c r="D28" s="706"/>
    </row>
    <row r="34" spans="1:1">
      <c r="A34" s="260"/>
    </row>
    <row r="35" spans="1:1">
      <c r="A35" s="260"/>
    </row>
    <row r="36" spans="1:1">
      <c r="A36" s="260"/>
    </row>
    <row r="37" spans="1:1">
      <c r="A37" s="261"/>
    </row>
    <row r="38" spans="1:1">
      <c r="A38" s="262"/>
    </row>
    <row r="39" spans="1:1">
      <c r="A39" s="262"/>
    </row>
    <row r="40" spans="1:1">
      <c r="A40" s="262"/>
    </row>
    <row r="41" spans="1:1">
      <c r="A41" s="262"/>
    </row>
    <row r="42" spans="1:1">
      <c r="A42" s="245"/>
    </row>
    <row r="43" spans="1:1">
      <c r="A43" s="51"/>
    </row>
    <row r="44" spans="1:1">
      <c r="A44" s="260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workbookViewId="0">
      <selection activeCell="G6" sqref="G6"/>
    </sheetView>
  </sheetViews>
  <sheetFormatPr defaultColWidth="9" defaultRowHeight="14.25"/>
  <cols>
    <col min="1" max="1" width="44.5" style="44" customWidth="1"/>
    <col min="2" max="2" width="13.125" style="43" customWidth="1"/>
    <col min="3" max="3" width="13.125" style="255" customWidth="1"/>
    <col min="4" max="4" width="13.125" style="43" customWidth="1"/>
    <col min="5" max="5" width="9.75" style="43" customWidth="1"/>
    <col min="6" max="16384" width="9" style="43"/>
  </cols>
  <sheetData>
    <row r="1" spans="1:5" ht="34.5" customHeight="1">
      <c r="A1" s="653" t="s">
        <v>502</v>
      </c>
      <c r="B1" s="653"/>
      <c r="C1" s="653"/>
      <c r="D1" s="709"/>
    </row>
    <row r="2" spans="1:5" ht="20.25" customHeight="1">
      <c r="A2" s="256"/>
      <c r="B2" s="256"/>
      <c r="C2" s="710" t="s">
        <v>470</v>
      </c>
      <c r="D2" s="710"/>
    </row>
    <row r="3" spans="1:5" ht="28.5" customHeight="1">
      <c r="A3" s="198" t="s">
        <v>452</v>
      </c>
      <c r="B3" s="199" t="s">
        <v>80</v>
      </c>
      <c r="C3" s="200" t="s">
        <v>5</v>
      </c>
      <c r="D3" s="201" t="s">
        <v>453</v>
      </c>
      <c r="E3" s="51"/>
    </row>
    <row r="4" spans="1:5" ht="15.95" customHeight="1">
      <c r="A4" s="257" t="s">
        <v>503</v>
      </c>
      <c r="B4" s="231"/>
      <c r="C4" s="258"/>
      <c r="D4" s="231"/>
      <c r="E4" s="51"/>
    </row>
    <row r="5" spans="1:5" ht="15.95" customHeight="1">
      <c r="A5" s="207" t="s">
        <v>455</v>
      </c>
      <c r="B5" s="211">
        <v>80.130579999999995</v>
      </c>
      <c r="C5" s="228">
        <v>-7.6592698969900601</v>
      </c>
      <c r="D5" s="205" t="s">
        <v>456</v>
      </c>
      <c r="E5" s="51"/>
    </row>
    <row r="6" spans="1:5" ht="15.95" customHeight="1">
      <c r="A6" s="207" t="s">
        <v>457</v>
      </c>
      <c r="B6" s="211">
        <v>2.28009</v>
      </c>
      <c r="C6" s="228">
        <v>-4.8388375771588699</v>
      </c>
      <c r="D6" s="210">
        <f>RANK(C6,$C$6:$C$15,0)</f>
        <v>7</v>
      </c>
      <c r="E6" s="51"/>
    </row>
    <row r="7" spans="1:5" ht="15.95" customHeight="1">
      <c r="A7" s="212" t="s">
        <v>458</v>
      </c>
      <c r="B7" s="211">
        <v>22.648150000000001</v>
      </c>
      <c r="C7" s="228">
        <v>10.958663174490299</v>
      </c>
      <c r="D7" s="210">
        <f t="shared" ref="D7:D15" si="0">RANK(C7,$C$6:$C$15,0)</f>
        <v>2</v>
      </c>
      <c r="E7" s="51"/>
    </row>
    <row r="8" spans="1:5" ht="15.95" customHeight="1">
      <c r="A8" s="213" t="s">
        <v>459</v>
      </c>
      <c r="B8" s="211">
        <v>4.6318299999999999</v>
      </c>
      <c r="C8" s="228">
        <v>-55.561706447051101</v>
      </c>
      <c r="D8" s="210">
        <f t="shared" si="0"/>
        <v>10</v>
      </c>
      <c r="E8" s="51"/>
    </row>
    <row r="9" spans="1:5" ht="15.95" customHeight="1">
      <c r="A9" s="212" t="s">
        <v>460</v>
      </c>
      <c r="B9" s="211">
        <v>9.5487099999999998</v>
      </c>
      <c r="C9" s="228">
        <v>-28.539975498248399</v>
      </c>
      <c r="D9" s="210">
        <f t="shared" si="0"/>
        <v>9</v>
      </c>
      <c r="E9" s="51"/>
    </row>
    <row r="10" spans="1:5" ht="15.95" customHeight="1">
      <c r="A10" s="212" t="s">
        <v>462</v>
      </c>
      <c r="B10" s="211">
        <v>6.2079000000000004</v>
      </c>
      <c r="C10" s="228">
        <v>5.5173117128142399</v>
      </c>
      <c r="D10" s="210">
        <f t="shared" si="0"/>
        <v>5</v>
      </c>
      <c r="E10" s="51"/>
    </row>
    <row r="11" spans="1:5" ht="15.95" customHeight="1">
      <c r="A11" s="212" t="s">
        <v>463</v>
      </c>
      <c r="B11" s="211">
        <v>1.2073</v>
      </c>
      <c r="C11" s="228">
        <v>17.934941877503199</v>
      </c>
      <c r="D11" s="210">
        <f t="shared" si="0"/>
        <v>1</v>
      </c>
      <c r="E11" s="51"/>
    </row>
    <row r="12" spans="1:5" ht="15.95" customHeight="1">
      <c r="A12" s="214" t="s">
        <v>464</v>
      </c>
      <c r="B12" s="211">
        <v>4.9626999999999999</v>
      </c>
      <c r="C12" s="228">
        <v>5.5579189177691797</v>
      </c>
      <c r="D12" s="210">
        <f t="shared" si="0"/>
        <v>4</v>
      </c>
      <c r="E12" s="51"/>
    </row>
    <row r="13" spans="1:5" ht="15.95" customHeight="1">
      <c r="A13" s="214" t="s">
        <v>465</v>
      </c>
      <c r="B13" s="211">
        <v>11.09868</v>
      </c>
      <c r="C13" s="228">
        <v>-0.80695542127649</v>
      </c>
      <c r="D13" s="210">
        <f t="shared" si="0"/>
        <v>6</v>
      </c>
      <c r="E13" s="51"/>
    </row>
    <row r="14" spans="1:5" ht="15.95" customHeight="1">
      <c r="A14" s="214" t="s">
        <v>466</v>
      </c>
      <c r="B14" s="211">
        <v>7.2191999999999998</v>
      </c>
      <c r="C14" s="228">
        <v>-11.7392473775583</v>
      </c>
      <c r="D14" s="210">
        <f t="shared" si="0"/>
        <v>8</v>
      </c>
      <c r="E14" s="51"/>
    </row>
    <row r="15" spans="1:5" ht="15.95" customHeight="1">
      <c r="A15" s="214" t="s">
        <v>477</v>
      </c>
      <c r="B15" s="211">
        <v>28.065819999999999</v>
      </c>
      <c r="C15" s="228">
        <v>7.0465994770069198</v>
      </c>
      <c r="D15" s="210">
        <f t="shared" si="0"/>
        <v>3</v>
      </c>
      <c r="E15" s="51"/>
    </row>
    <row r="16" spans="1:5" ht="15.95" customHeight="1">
      <c r="A16" s="202" t="s">
        <v>504</v>
      </c>
      <c r="B16" s="211"/>
      <c r="C16" s="228"/>
      <c r="D16" s="210"/>
    </row>
    <row r="17" spans="1:4" ht="15.95" customHeight="1">
      <c r="A17" s="207" t="s">
        <v>455</v>
      </c>
      <c r="B17" s="211">
        <v>33.18394</v>
      </c>
      <c r="C17" s="228">
        <v>13.903110785254601</v>
      </c>
      <c r="D17" s="205" t="s">
        <v>456</v>
      </c>
    </row>
    <row r="18" spans="1:4" ht="15.95" customHeight="1">
      <c r="A18" s="207" t="s">
        <v>457</v>
      </c>
      <c r="B18" s="211">
        <v>1.71468</v>
      </c>
      <c r="C18" s="228">
        <v>6.2023858188709999</v>
      </c>
      <c r="D18" s="210">
        <f>RANK(C18,$C$18:$C$27,0)</f>
        <v>8</v>
      </c>
    </row>
    <row r="19" spans="1:4" ht="15.95" customHeight="1">
      <c r="A19" s="212" t="s">
        <v>458</v>
      </c>
      <c r="B19" s="211">
        <v>3.0961799999999999</v>
      </c>
      <c r="C19" s="228">
        <v>29.638949717582701</v>
      </c>
      <c r="D19" s="210">
        <f t="shared" ref="D19:D27" si="1">RANK(C19,$C$18:$C$27,0)</f>
        <v>5</v>
      </c>
    </row>
    <row r="20" spans="1:4" ht="15.95" customHeight="1">
      <c r="A20" s="213" t="s">
        <v>459</v>
      </c>
      <c r="B20" s="211">
        <v>0.24413000000000001</v>
      </c>
      <c r="C20" s="228">
        <v>61.846990188279001</v>
      </c>
      <c r="D20" s="210">
        <f t="shared" si="1"/>
        <v>1</v>
      </c>
    </row>
    <row r="21" spans="1:4" ht="15.95" customHeight="1">
      <c r="A21" s="212" t="s">
        <v>460</v>
      </c>
      <c r="B21" s="211">
        <v>7.8557699999999997</v>
      </c>
      <c r="C21" s="228">
        <v>26.7167999845148</v>
      </c>
      <c r="D21" s="210">
        <f t="shared" si="1"/>
        <v>6</v>
      </c>
    </row>
    <row r="22" spans="1:4" ht="15.95" customHeight="1">
      <c r="A22" s="212" t="s">
        <v>462</v>
      </c>
      <c r="B22" s="211">
        <v>1.0009999999999999</v>
      </c>
      <c r="C22" s="228">
        <v>-1.2820512820512799</v>
      </c>
      <c r="D22" s="210">
        <f t="shared" si="1"/>
        <v>10</v>
      </c>
    </row>
    <row r="23" spans="1:4" ht="15.95" customHeight="1">
      <c r="A23" s="212" t="s">
        <v>463</v>
      </c>
      <c r="B23" s="211">
        <v>1.6589</v>
      </c>
      <c r="C23" s="228">
        <v>23.2100415923945</v>
      </c>
      <c r="D23" s="210">
        <f t="shared" si="1"/>
        <v>7</v>
      </c>
    </row>
    <row r="24" spans="1:4" ht="15.95" customHeight="1">
      <c r="A24" s="214" t="s">
        <v>464</v>
      </c>
      <c r="B24" s="211">
        <v>1.2093</v>
      </c>
      <c r="C24" s="228">
        <v>45.505955961978103</v>
      </c>
      <c r="D24" s="210">
        <f t="shared" si="1"/>
        <v>4</v>
      </c>
    </row>
    <row r="25" spans="1:4" ht="15.95" customHeight="1">
      <c r="A25" s="214" t="s">
        <v>465</v>
      </c>
      <c r="B25" s="211">
        <v>2.9485999999999999</v>
      </c>
      <c r="C25" s="228">
        <v>51.349964069397402</v>
      </c>
      <c r="D25" s="210">
        <f t="shared" si="1"/>
        <v>2</v>
      </c>
    </row>
    <row r="26" spans="1:4" ht="15.95" customHeight="1">
      <c r="A26" s="214" t="s">
        <v>466</v>
      </c>
      <c r="B26" s="211">
        <v>1.3962000000000001</v>
      </c>
      <c r="C26" s="228">
        <v>49.326203208556102</v>
      </c>
      <c r="D26" s="210">
        <f t="shared" si="1"/>
        <v>3</v>
      </c>
    </row>
    <row r="27" spans="1:4" ht="15.95" customHeight="1">
      <c r="A27" s="214" t="s">
        <v>477</v>
      </c>
      <c r="B27" s="211">
        <v>19.545079999999999</v>
      </c>
      <c r="C27" s="228">
        <v>5.4960832479166601</v>
      </c>
      <c r="D27" s="210">
        <f t="shared" si="1"/>
        <v>9</v>
      </c>
    </row>
    <row r="28" spans="1:4">
      <c r="A28" s="706"/>
      <c r="B28" s="706"/>
      <c r="C28" s="706"/>
      <c r="D28" s="706"/>
    </row>
    <row r="34" spans="1:1">
      <c r="A34" s="260"/>
    </row>
    <row r="35" spans="1:1">
      <c r="A35" s="260"/>
    </row>
    <row r="36" spans="1:1">
      <c r="A36" s="260"/>
    </row>
    <row r="37" spans="1:1">
      <c r="A37" s="261"/>
    </row>
    <row r="38" spans="1:1">
      <c r="A38" s="262"/>
    </row>
    <row r="39" spans="1:1">
      <c r="A39" s="262"/>
    </row>
    <row r="40" spans="1:1">
      <c r="A40" s="262"/>
    </row>
    <row r="41" spans="1:1">
      <c r="A41" s="262"/>
    </row>
    <row r="42" spans="1:1">
      <c r="A42" s="245"/>
    </row>
    <row r="43" spans="1:1">
      <c r="A43" s="51"/>
    </row>
    <row r="44" spans="1:1">
      <c r="A44" s="260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55000000000000004" right="0.55000000000000004" top="0.97916666666666696" bottom="0.97916666666666696" header="0.50902777777777797" footer="0.50902777777777797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D27"/>
  <sheetViews>
    <sheetView workbookViewId="0">
      <selection activeCell="I8" sqref="I8"/>
    </sheetView>
  </sheetViews>
  <sheetFormatPr defaultColWidth="9" defaultRowHeight="14.25"/>
  <cols>
    <col min="1" max="1" width="42.125" style="43" customWidth="1"/>
    <col min="2" max="2" width="12.25" style="43" customWidth="1"/>
    <col min="3" max="3" width="13.25" style="43" customWidth="1"/>
    <col min="4" max="4" width="15" style="43" customWidth="1"/>
    <col min="5" max="16384" width="9" style="43"/>
  </cols>
  <sheetData>
    <row r="1" spans="1:4" ht="36" customHeight="1">
      <c r="A1" s="689" t="s">
        <v>505</v>
      </c>
      <c r="B1" s="689"/>
      <c r="C1" s="689"/>
      <c r="D1" s="711"/>
    </row>
    <row r="2" spans="1:4" ht="18" customHeight="1">
      <c r="A2" s="263"/>
      <c r="B2" s="263"/>
      <c r="C2" s="712"/>
      <c r="D2" s="712"/>
    </row>
    <row r="3" spans="1:4" ht="27.95" customHeight="1">
      <c r="A3" s="264" t="s">
        <v>452</v>
      </c>
      <c r="B3" s="199" t="s">
        <v>80</v>
      </c>
      <c r="C3" s="236" t="s">
        <v>5</v>
      </c>
      <c r="D3" s="237" t="s">
        <v>453</v>
      </c>
    </row>
    <row r="4" spans="1:4" ht="15.95" customHeight="1">
      <c r="A4" s="221" t="s">
        <v>506</v>
      </c>
      <c r="B4" s="265"/>
      <c r="C4" s="228"/>
      <c r="D4" s="210"/>
    </row>
    <row r="5" spans="1:4" ht="15.95" customHeight="1">
      <c r="A5" s="223" t="s">
        <v>455</v>
      </c>
      <c r="B5" s="266">
        <v>123979</v>
      </c>
      <c r="C5" s="228">
        <v>-7.8805216034476304</v>
      </c>
      <c r="D5" s="205" t="s">
        <v>456</v>
      </c>
    </row>
    <row r="6" spans="1:4" ht="15.95" customHeight="1">
      <c r="A6" s="223" t="s">
        <v>457</v>
      </c>
      <c r="B6" s="266">
        <v>5254</v>
      </c>
      <c r="C6" s="228">
        <v>-14.63850528026</v>
      </c>
      <c r="D6" s="210">
        <f>RANK(C6,$C$6:$C$15,0)</f>
        <v>10</v>
      </c>
    </row>
    <row r="7" spans="1:4" ht="15.95" customHeight="1">
      <c r="A7" s="214" t="s">
        <v>458</v>
      </c>
      <c r="B7" s="266">
        <v>18705</v>
      </c>
      <c r="C7" s="228">
        <v>-2.2522993311036799</v>
      </c>
      <c r="D7" s="210">
        <f t="shared" ref="D7:D15" si="0">RANK(C7,$C$6:$C$15,0)</f>
        <v>3</v>
      </c>
    </row>
    <row r="8" spans="1:4" ht="15.95" customHeight="1">
      <c r="A8" s="226" t="s">
        <v>459</v>
      </c>
      <c r="B8" s="266">
        <v>9607</v>
      </c>
      <c r="C8" s="228">
        <v>-7.4559291012426501</v>
      </c>
      <c r="D8" s="210">
        <f t="shared" si="0"/>
        <v>6</v>
      </c>
    </row>
    <row r="9" spans="1:4" ht="15.95" customHeight="1">
      <c r="A9" s="214" t="s">
        <v>460</v>
      </c>
      <c r="B9" s="266">
        <v>13011</v>
      </c>
      <c r="C9" s="228">
        <v>-13.196343985589399</v>
      </c>
      <c r="D9" s="210">
        <f t="shared" si="0"/>
        <v>9</v>
      </c>
    </row>
    <row r="10" spans="1:4" ht="15.95" customHeight="1">
      <c r="A10" s="214" t="s">
        <v>462</v>
      </c>
      <c r="B10" s="266">
        <v>11784</v>
      </c>
      <c r="C10" s="228">
        <v>-2.0530296733438602</v>
      </c>
      <c r="D10" s="210">
        <f t="shared" si="0"/>
        <v>2</v>
      </c>
    </row>
    <row r="11" spans="1:4" ht="15.95" customHeight="1">
      <c r="A11" s="214" t="s">
        <v>463</v>
      </c>
      <c r="B11" s="266">
        <v>2647</v>
      </c>
      <c r="C11" s="228">
        <v>-7.9944386513729597</v>
      </c>
      <c r="D11" s="210">
        <f t="shared" si="0"/>
        <v>7</v>
      </c>
    </row>
    <row r="12" spans="1:4" ht="15.95" customHeight="1">
      <c r="A12" s="214" t="s">
        <v>464</v>
      </c>
      <c r="B12" s="266">
        <v>8242</v>
      </c>
      <c r="C12" s="228">
        <v>-7.0695681587552102</v>
      </c>
      <c r="D12" s="210">
        <f t="shared" si="0"/>
        <v>5</v>
      </c>
    </row>
    <row r="13" spans="1:4" ht="15.95" customHeight="1">
      <c r="A13" s="214" t="s">
        <v>465</v>
      </c>
      <c r="B13" s="266">
        <v>13399</v>
      </c>
      <c r="C13" s="228">
        <v>-4.1559370529327602</v>
      </c>
      <c r="D13" s="210">
        <f t="shared" si="0"/>
        <v>4</v>
      </c>
    </row>
    <row r="14" spans="1:4" ht="15.95" customHeight="1">
      <c r="A14" s="214" t="s">
        <v>466</v>
      </c>
      <c r="B14" s="266">
        <v>32361</v>
      </c>
      <c r="C14" s="228">
        <v>-12.6865067587621</v>
      </c>
      <c r="D14" s="210">
        <f t="shared" si="0"/>
        <v>8</v>
      </c>
    </row>
    <row r="15" spans="1:4" s="51" customFormat="1" ht="15.95" customHeight="1">
      <c r="A15" s="214" t="s">
        <v>477</v>
      </c>
      <c r="B15" s="266">
        <v>20390</v>
      </c>
      <c r="C15" s="228">
        <v>-2.00413322439563</v>
      </c>
      <c r="D15" s="210">
        <f t="shared" si="0"/>
        <v>1</v>
      </c>
    </row>
    <row r="16" spans="1:4" ht="15.95" customHeight="1">
      <c r="A16" s="221" t="s">
        <v>507</v>
      </c>
      <c r="B16" s="240"/>
      <c r="C16" s="267"/>
      <c r="D16" s="240"/>
    </row>
    <row r="17" spans="1:4" ht="15.95" customHeight="1">
      <c r="A17" s="223" t="s">
        <v>455</v>
      </c>
      <c r="B17" s="259">
        <v>17.46</v>
      </c>
      <c r="C17" s="228">
        <v>2.8</v>
      </c>
      <c r="D17" s="205" t="s">
        <v>456</v>
      </c>
    </row>
    <row r="18" spans="1:4" ht="15.95" customHeight="1">
      <c r="A18" s="223" t="s">
        <v>457</v>
      </c>
      <c r="B18" s="259">
        <v>5.78</v>
      </c>
      <c r="C18" s="228">
        <v>1.6</v>
      </c>
      <c r="D18" s="210">
        <v>5</v>
      </c>
    </row>
    <row r="19" spans="1:4" ht="15.95" customHeight="1">
      <c r="A19" s="214" t="s">
        <v>458</v>
      </c>
      <c r="B19" s="259">
        <v>40.67</v>
      </c>
      <c r="C19" s="228">
        <v>-5</v>
      </c>
      <c r="D19" s="210">
        <v>10</v>
      </c>
    </row>
    <row r="20" spans="1:4" ht="15.95" customHeight="1">
      <c r="A20" s="226" t="s">
        <v>459</v>
      </c>
      <c r="B20" s="259">
        <v>33.97</v>
      </c>
      <c r="C20" s="228">
        <v>11.1</v>
      </c>
      <c r="D20" s="210">
        <v>1</v>
      </c>
    </row>
    <row r="21" spans="1:4" ht="15.95" customHeight="1">
      <c r="A21" s="214" t="s">
        <v>460</v>
      </c>
      <c r="B21" s="259">
        <v>18.63</v>
      </c>
      <c r="C21" s="228">
        <v>6.1</v>
      </c>
      <c r="D21" s="210">
        <v>2</v>
      </c>
    </row>
    <row r="22" spans="1:4" ht="15.95" customHeight="1">
      <c r="A22" s="214" t="s">
        <v>462</v>
      </c>
      <c r="B22" s="259">
        <v>10.76</v>
      </c>
      <c r="C22" s="228">
        <v>-3.1</v>
      </c>
      <c r="D22" s="210">
        <v>8</v>
      </c>
    </row>
    <row r="23" spans="1:4" ht="15.95" customHeight="1">
      <c r="A23" s="214" t="s">
        <v>463</v>
      </c>
      <c r="B23" s="259">
        <v>4.9800000000000004</v>
      </c>
      <c r="C23" s="228">
        <v>0.2</v>
      </c>
      <c r="D23" s="210">
        <v>6</v>
      </c>
    </row>
    <row r="24" spans="1:4" ht="15.95" customHeight="1">
      <c r="A24" s="214" t="s">
        <v>464</v>
      </c>
      <c r="B24" s="259">
        <v>-1.01</v>
      </c>
      <c r="C24" s="228">
        <v>-2.5</v>
      </c>
      <c r="D24" s="210">
        <v>7</v>
      </c>
    </row>
    <row r="25" spans="1:4" ht="15.95" customHeight="1">
      <c r="A25" s="214" t="s">
        <v>465</v>
      </c>
      <c r="B25" s="259">
        <v>4.24</v>
      </c>
      <c r="C25" s="228">
        <v>1.7</v>
      </c>
      <c r="D25" s="210">
        <v>4</v>
      </c>
    </row>
    <row r="26" spans="1:4" ht="15.95" customHeight="1">
      <c r="A26" s="214" t="s">
        <v>466</v>
      </c>
      <c r="B26" s="259">
        <v>9.83</v>
      </c>
      <c r="C26" s="228">
        <v>-3.1</v>
      </c>
      <c r="D26" s="210">
        <v>8</v>
      </c>
    </row>
    <row r="27" spans="1:4" ht="15.95" customHeight="1">
      <c r="A27" s="220" t="s">
        <v>477</v>
      </c>
      <c r="B27" s="268">
        <v>12.01</v>
      </c>
      <c r="C27" s="233">
        <v>3.9</v>
      </c>
      <c r="D27" s="210">
        <v>3</v>
      </c>
    </row>
  </sheetData>
  <sheetProtection password="DC9E" sheet="1" objects="1" scenarios="1"/>
  <mergeCells count="2">
    <mergeCell ref="A1:D1"/>
    <mergeCell ref="C2:D2"/>
  </mergeCells>
  <phoneticPr fontId="11" type="noConversion"/>
  <pageMargins left="0.75" right="0.75" top="1" bottom="1" header="0.50902777777777797" footer="0.50902777777777797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workbookViewId="0">
      <selection activeCell="J7" sqref="J7"/>
    </sheetView>
  </sheetViews>
  <sheetFormatPr defaultColWidth="9" defaultRowHeight="14.25"/>
  <cols>
    <col min="1" max="1" width="41" style="44" customWidth="1"/>
    <col min="2" max="2" width="13.125" style="43" customWidth="1"/>
    <col min="3" max="3" width="13.125" style="255" customWidth="1"/>
    <col min="4" max="4" width="13.125" style="43" customWidth="1"/>
    <col min="5" max="5" width="9.75" style="43" customWidth="1"/>
    <col min="6" max="16384" width="9" style="43"/>
  </cols>
  <sheetData>
    <row r="1" spans="1:5" ht="34.5" customHeight="1">
      <c r="A1" s="653" t="s">
        <v>508</v>
      </c>
      <c r="B1" s="653"/>
      <c r="C1" s="653"/>
      <c r="D1" s="709"/>
    </row>
    <row r="2" spans="1:5" ht="20.25" customHeight="1">
      <c r="A2" s="256"/>
      <c r="B2" s="256"/>
      <c r="C2" s="256"/>
      <c r="D2" s="43" t="s">
        <v>509</v>
      </c>
    </row>
    <row r="3" spans="1:5" ht="28.5" customHeight="1">
      <c r="A3" s="198" t="s">
        <v>452</v>
      </c>
      <c r="B3" s="199" t="s">
        <v>80</v>
      </c>
      <c r="C3" s="200" t="s">
        <v>5</v>
      </c>
      <c r="D3" s="201" t="s">
        <v>453</v>
      </c>
      <c r="E3" s="51"/>
    </row>
    <row r="4" spans="1:5" ht="18" customHeight="1">
      <c r="A4" s="202" t="s">
        <v>510</v>
      </c>
      <c r="B4" s="215"/>
      <c r="C4" s="216"/>
      <c r="D4" s="210"/>
    </row>
    <row r="5" spans="1:5" ht="18" customHeight="1">
      <c r="A5" s="207" t="s">
        <v>455</v>
      </c>
      <c r="B5" s="259">
        <v>117.35</v>
      </c>
      <c r="C5" s="228">
        <v>-2.6</v>
      </c>
      <c r="D5" s="205" t="s">
        <v>456</v>
      </c>
    </row>
    <row r="6" spans="1:5" ht="18" customHeight="1">
      <c r="A6" s="207" t="s">
        <v>457</v>
      </c>
      <c r="B6" s="259">
        <v>104.38</v>
      </c>
      <c r="C6" s="228">
        <v>2.1</v>
      </c>
      <c r="D6" s="210">
        <v>3</v>
      </c>
    </row>
    <row r="7" spans="1:5" ht="18" customHeight="1">
      <c r="A7" s="212" t="s">
        <v>458</v>
      </c>
      <c r="B7" s="259">
        <v>112.7</v>
      </c>
      <c r="C7" s="228">
        <v>1.8</v>
      </c>
      <c r="D7" s="210">
        <v>4</v>
      </c>
    </row>
    <row r="8" spans="1:5" ht="18" customHeight="1">
      <c r="A8" s="213" t="s">
        <v>459</v>
      </c>
      <c r="B8" s="259">
        <v>155.9</v>
      </c>
      <c r="C8" s="228">
        <v>-45.1</v>
      </c>
      <c r="D8" s="210">
        <v>10</v>
      </c>
    </row>
    <row r="9" spans="1:5" ht="18" customHeight="1">
      <c r="A9" s="212" t="s">
        <v>460</v>
      </c>
      <c r="B9" s="259">
        <v>118.09</v>
      </c>
      <c r="C9" s="228">
        <v>-2.9</v>
      </c>
      <c r="D9" s="210">
        <v>6</v>
      </c>
    </row>
    <row r="10" spans="1:5" ht="18" customHeight="1">
      <c r="A10" s="212" t="s">
        <v>462</v>
      </c>
      <c r="B10" s="259">
        <v>97.21</v>
      </c>
      <c r="C10" s="228">
        <v>3.9</v>
      </c>
      <c r="D10" s="210">
        <v>2</v>
      </c>
    </row>
    <row r="11" spans="1:5" ht="18" customHeight="1">
      <c r="A11" s="212" t="s">
        <v>463</v>
      </c>
      <c r="B11" s="259">
        <v>164.6</v>
      </c>
      <c r="C11" s="228">
        <v>-31.8</v>
      </c>
      <c r="D11" s="210">
        <v>9</v>
      </c>
    </row>
    <row r="12" spans="1:5" ht="18" customHeight="1">
      <c r="A12" s="214" t="s">
        <v>464</v>
      </c>
      <c r="B12" s="259">
        <v>105.8</v>
      </c>
      <c r="C12" s="228">
        <v>23.7</v>
      </c>
      <c r="D12" s="210">
        <v>1</v>
      </c>
    </row>
    <row r="13" spans="1:5" ht="18" customHeight="1">
      <c r="A13" s="214" t="s">
        <v>465</v>
      </c>
      <c r="B13" s="259">
        <v>89.77</v>
      </c>
      <c r="C13" s="228">
        <v>-20.6</v>
      </c>
      <c r="D13" s="210">
        <v>8</v>
      </c>
    </row>
    <row r="14" spans="1:5" ht="18" customHeight="1">
      <c r="A14" s="214" t="s">
        <v>466</v>
      </c>
      <c r="B14" s="259">
        <v>116.14</v>
      </c>
      <c r="C14" s="228">
        <v>-20.100000000000001</v>
      </c>
      <c r="D14" s="210">
        <v>7</v>
      </c>
    </row>
    <row r="15" spans="1:5" ht="18" customHeight="1">
      <c r="A15" s="214" t="s">
        <v>477</v>
      </c>
      <c r="B15" s="259">
        <v>115.92</v>
      </c>
      <c r="C15" s="228">
        <v>1.1000000000000001</v>
      </c>
      <c r="D15" s="210">
        <v>5</v>
      </c>
    </row>
    <row r="16" spans="1:5" ht="18" customHeight="1">
      <c r="A16" s="202" t="s">
        <v>511</v>
      </c>
      <c r="B16" s="259"/>
      <c r="C16" s="228"/>
      <c r="D16" s="210"/>
      <c r="E16" s="51"/>
    </row>
    <row r="17" spans="1:5" ht="18" customHeight="1">
      <c r="A17" s="207" t="s">
        <v>455</v>
      </c>
      <c r="B17" s="259">
        <v>65.92</v>
      </c>
      <c r="C17" s="228">
        <v>-4.0999999999999996</v>
      </c>
      <c r="D17" s="205" t="s">
        <v>456</v>
      </c>
      <c r="E17" s="51"/>
    </row>
    <row r="18" spans="1:5" ht="18" customHeight="1">
      <c r="A18" s="207" t="s">
        <v>457</v>
      </c>
      <c r="B18" s="259">
        <v>46.12</v>
      </c>
      <c r="C18" s="228">
        <v>-6.8</v>
      </c>
      <c r="D18" s="210">
        <v>8</v>
      </c>
      <c r="E18" s="51"/>
    </row>
    <row r="19" spans="1:5" ht="18" customHeight="1">
      <c r="A19" s="212" t="s">
        <v>458</v>
      </c>
      <c r="B19" s="259">
        <v>57.6</v>
      </c>
      <c r="C19" s="228">
        <v>2.2999999999999998</v>
      </c>
      <c r="D19" s="210">
        <v>2</v>
      </c>
      <c r="E19" s="51"/>
    </row>
    <row r="20" spans="1:5" ht="18" customHeight="1">
      <c r="A20" s="213" t="s">
        <v>459</v>
      </c>
      <c r="B20" s="259">
        <v>76.2</v>
      </c>
      <c r="C20" s="228">
        <v>-9.3000000000000007</v>
      </c>
      <c r="D20" s="210">
        <v>10</v>
      </c>
      <c r="E20" s="51"/>
    </row>
    <row r="21" spans="1:5" ht="18" customHeight="1">
      <c r="A21" s="212" t="s">
        <v>460</v>
      </c>
      <c r="B21" s="259">
        <v>58.37</v>
      </c>
      <c r="C21" s="228">
        <v>-6.9</v>
      </c>
      <c r="D21" s="210">
        <v>9</v>
      </c>
      <c r="E21" s="51"/>
    </row>
    <row r="22" spans="1:5" ht="18" customHeight="1">
      <c r="A22" s="212" t="s">
        <v>462</v>
      </c>
      <c r="B22" s="259">
        <v>56.65</v>
      </c>
      <c r="C22" s="228">
        <v>10.199999999999999</v>
      </c>
      <c r="D22" s="210">
        <v>1</v>
      </c>
      <c r="E22" s="51"/>
    </row>
    <row r="23" spans="1:5" ht="18" customHeight="1">
      <c r="A23" s="212" t="s">
        <v>463</v>
      </c>
      <c r="B23" s="259">
        <v>74.14</v>
      </c>
      <c r="C23" s="228">
        <v>-6.4</v>
      </c>
      <c r="D23" s="210">
        <v>7</v>
      </c>
      <c r="E23" s="51"/>
    </row>
    <row r="24" spans="1:5" ht="18" customHeight="1">
      <c r="A24" s="214" t="s">
        <v>464</v>
      </c>
      <c r="B24" s="259">
        <v>101.19</v>
      </c>
      <c r="C24" s="228">
        <v>-0.1</v>
      </c>
      <c r="D24" s="210">
        <v>5</v>
      </c>
      <c r="E24" s="51"/>
    </row>
    <row r="25" spans="1:5" ht="18" customHeight="1">
      <c r="A25" s="214" t="s">
        <v>465</v>
      </c>
      <c r="B25" s="259">
        <v>87.03</v>
      </c>
      <c r="C25" s="228">
        <v>1.6</v>
      </c>
      <c r="D25" s="210">
        <v>3</v>
      </c>
      <c r="E25" s="51"/>
    </row>
    <row r="26" spans="1:5" ht="18" customHeight="1">
      <c r="A26" s="214" t="s">
        <v>466</v>
      </c>
      <c r="B26" s="259">
        <v>64.39</v>
      </c>
      <c r="C26" s="228">
        <v>1.6</v>
      </c>
      <c r="D26" s="210">
        <v>3</v>
      </c>
      <c r="E26" s="51"/>
    </row>
    <row r="27" spans="1:5" ht="18" customHeight="1">
      <c r="A27" s="220" t="s">
        <v>477</v>
      </c>
      <c r="B27" s="259">
        <v>55.42</v>
      </c>
      <c r="C27" s="228">
        <v>-6.3</v>
      </c>
      <c r="D27" s="210">
        <v>6</v>
      </c>
      <c r="E27" s="51"/>
    </row>
    <row r="28" spans="1:5">
      <c r="A28" s="706"/>
      <c r="B28" s="706"/>
      <c r="C28" s="706"/>
      <c r="D28" s="706"/>
    </row>
    <row r="34" spans="1:1">
      <c r="A34" s="260"/>
    </row>
    <row r="35" spans="1:1">
      <c r="A35" s="260"/>
    </row>
    <row r="36" spans="1:1">
      <c r="A36" s="260"/>
    </row>
    <row r="37" spans="1:1">
      <c r="A37" s="261"/>
    </row>
    <row r="38" spans="1:1">
      <c r="A38" s="262"/>
    </row>
    <row r="39" spans="1:1">
      <c r="A39" s="262"/>
    </row>
    <row r="40" spans="1:1">
      <c r="A40" s="262"/>
    </row>
    <row r="41" spans="1:1">
      <c r="A41" s="262"/>
    </row>
    <row r="42" spans="1:1">
      <c r="A42" s="245"/>
    </row>
    <row r="43" spans="1:1">
      <c r="A43" s="51"/>
    </row>
    <row r="44" spans="1:1">
      <c r="A44" s="260"/>
    </row>
  </sheetData>
  <sheetProtection password="DC9E" sheet="1" objects="1" scenarios="1"/>
  <mergeCells count="2">
    <mergeCell ref="A1:D1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orientation="portrait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5"/>
  </sheetPr>
  <dimension ref="A1:E44"/>
  <sheetViews>
    <sheetView workbookViewId="0">
      <selection activeCell="G4" sqref="G4"/>
    </sheetView>
  </sheetViews>
  <sheetFormatPr defaultColWidth="9" defaultRowHeight="14.25"/>
  <cols>
    <col min="1" max="1" width="41" style="44" customWidth="1"/>
    <col min="2" max="2" width="13.125" style="43" customWidth="1"/>
    <col min="3" max="3" width="13.125" style="255" customWidth="1"/>
    <col min="4" max="4" width="13.125" style="43" customWidth="1"/>
    <col min="5" max="5" width="9.75" style="43" customWidth="1"/>
    <col min="6" max="16384" width="9" style="43"/>
  </cols>
  <sheetData>
    <row r="1" spans="1:5" ht="34.5" customHeight="1">
      <c r="A1" s="653" t="s">
        <v>512</v>
      </c>
      <c r="B1" s="653"/>
      <c r="C1" s="653"/>
      <c r="D1" s="709"/>
    </row>
    <row r="2" spans="1:5" ht="20.25" customHeight="1">
      <c r="A2" s="256"/>
      <c r="B2" s="256"/>
      <c r="C2" s="710" t="s">
        <v>509</v>
      </c>
      <c r="D2" s="710"/>
    </row>
    <row r="3" spans="1:5" ht="28.5" customHeight="1">
      <c r="A3" s="198" t="s">
        <v>452</v>
      </c>
      <c r="B3" s="199" t="s">
        <v>80</v>
      </c>
      <c r="C3" s="200" t="s">
        <v>5</v>
      </c>
      <c r="D3" s="201" t="s">
        <v>453</v>
      </c>
      <c r="E3" s="51"/>
    </row>
    <row r="4" spans="1:5" ht="18" customHeight="1">
      <c r="A4" s="257" t="s">
        <v>513</v>
      </c>
      <c r="B4" s="231"/>
      <c r="C4" s="258"/>
      <c r="D4" s="231"/>
      <c r="E4" s="51"/>
    </row>
    <row r="5" spans="1:5" ht="18" customHeight="1">
      <c r="A5" s="207" t="s">
        <v>455</v>
      </c>
      <c r="B5" s="259">
        <v>2.37</v>
      </c>
      <c r="C5" s="228">
        <v>0</v>
      </c>
      <c r="D5" s="205" t="s">
        <v>456</v>
      </c>
      <c r="E5" s="51"/>
    </row>
    <row r="6" spans="1:5" ht="18" customHeight="1">
      <c r="A6" s="207" t="s">
        <v>457</v>
      </c>
      <c r="B6" s="259">
        <v>0.98</v>
      </c>
      <c r="C6" s="228">
        <v>0.1</v>
      </c>
      <c r="D6" s="210">
        <v>6</v>
      </c>
      <c r="E6" s="51"/>
    </row>
    <row r="7" spans="1:5" ht="18" customHeight="1">
      <c r="A7" s="212" t="s">
        <v>458</v>
      </c>
      <c r="B7" s="259">
        <v>2.82</v>
      </c>
      <c r="C7" s="228">
        <v>-0.1</v>
      </c>
      <c r="D7" s="210">
        <v>7</v>
      </c>
      <c r="E7" s="51"/>
    </row>
    <row r="8" spans="1:5" ht="18" customHeight="1">
      <c r="A8" s="213" t="s">
        <v>459</v>
      </c>
      <c r="B8" s="259">
        <v>6.86</v>
      </c>
      <c r="C8" s="228">
        <v>1</v>
      </c>
      <c r="D8" s="210">
        <v>1</v>
      </c>
      <c r="E8" s="51"/>
    </row>
    <row r="9" spans="1:5" ht="18" customHeight="1">
      <c r="A9" s="212" t="s">
        <v>460</v>
      </c>
      <c r="B9" s="259">
        <v>3.22</v>
      </c>
      <c r="C9" s="228">
        <v>0.3</v>
      </c>
      <c r="D9" s="210">
        <v>3</v>
      </c>
      <c r="E9" s="51"/>
    </row>
    <row r="10" spans="1:5" ht="18" customHeight="1">
      <c r="A10" s="212" t="s">
        <v>462</v>
      </c>
      <c r="B10" s="259">
        <v>3.67</v>
      </c>
      <c r="C10" s="228">
        <v>-2.9</v>
      </c>
      <c r="D10" s="210">
        <v>10</v>
      </c>
      <c r="E10" s="51"/>
    </row>
    <row r="11" spans="1:5" ht="18" customHeight="1">
      <c r="A11" s="212" t="s">
        <v>463</v>
      </c>
      <c r="B11" s="259">
        <v>0.88</v>
      </c>
      <c r="C11" s="228">
        <v>0.2</v>
      </c>
      <c r="D11" s="210">
        <v>4</v>
      </c>
      <c r="E11" s="51"/>
    </row>
    <row r="12" spans="1:5" ht="18" customHeight="1">
      <c r="A12" s="214" t="s">
        <v>464</v>
      </c>
      <c r="B12" s="259">
        <v>0.38</v>
      </c>
      <c r="C12" s="228">
        <v>-0.1</v>
      </c>
      <c r="D12" s="210">
        <v>7</v>
      </c>
      <c r="E12" s="51"/>
    </row>
    <row r="13" spans="1:5" ht="18" customHeight="1">
      <c r="A13" s="214" t="s">
        <v>465</v>
      </c>
      <c r="B13" s="259">
        <v>1.65</v>
      </c>
      <c r="C13" s="228">
        <v>0.5</v>
      </c>
      <c r="D13" s="210">
        <v>2</v>
      </c>
      <c r="E13" s="51"/>
    </row>
    <row r="14" spans="1:5" ht="18" customHeight="1">
      <c r="A14" s="214" t="s">
        <v>466</v>
      </c>
      <c r="B14" s="259">
        <v>4.8</v>
      </c>
      <c r="C14" s="228">
        <v>-0.8</v>
      </c>
      <c r="D14" s="210">
        <v>9</v>
      </c>
      <c r="E14" s="51"/>
    </row>
    <row r="15" spans="1:5" ht="18" customHeight="1">
      <c r="A15" s="214" t="s">
        <v>477</v>
      </c>
      <c r="B15" s="259">
        <v>2.2200000000000002</v>
      </c>
      <c r="C15" s="228">
        <v>0.2</v>
      </c>
      <c r="D15" s="210">
        <v>4</v>
      </c>
      <c r="E15" s="51"/>
    </row>
    <row r="16" spans="1:5" ht="18" customHeight="1">
      <c r="A16" s="202" t="s">
        <v>514</v>
      </c>
      <c r="B16" s="259"/>
      <c r="C16" s="228"/>
      <c r="D16" s="210"/>
    </row>
    <row r="17" spans="1:4" ht="18" customHeight="1">
      <c r="A17" s="207" t="s">
        <v>455</v>
      </c>
      <c r="B17" s="259">
        <v>11.44</v>
      </c>
      <c r="C17" s="228">
        <v>2.9</v>
      </c>
      <c r="D17" s="205" t="s">
        <v>456</v>
      </c>
    </row>
    <row r="18" spans="1:4" ht="18" customHeight="1">
      <c r="A18" s="207" t="s">
        <v>457</v>
      </c>
      <c r="B18" s="259">
        <v>4.96</v>
      </c>
      <c r="C18" s="228">
        <v>1.5</v>
      </c>
      <c r="D18" s="210">
        <v>4</v>
      </c>
    </row>
    <row r="19" spans="1:4" ht="18" customHeight="1">
      <c r="A19" s="212" t="s">
        <v>458</v>
      </c>
      <c r="B19" s="259">
        <v>6.11</v>
      </c>
      <c r="C19" s="228">
        <v>-2.2000000000000002</v>
      </c>
      <c r="D19" s="210">
        <v>8</v>
      </c>
    </row>
    <row r="20" spans="1:4" ht="18" customHeight="1">
      <c r="A20" s="213" t="s">
        <v>459</v>
      </c>
      <c r="B20" s="259">
        <v>73.849999999999994</v>
      </c>
      <c r="C20" s="228">
        <v>26.2</v>
      </c>
      <c r="D20" s="210">
        <v>1</v>
      </c>
    </row>
    <row r="21" spans="1:4" ht="18" customHeight="1">
      <c r="A21" s="212" t="s">
        <v>460</v>
      </c>
      <c r="B21" s="259">
        <v>13.75</v>
      </c>
      <c r="C21" s="228">
        <v>4.5</v>
      </c>
      <c r="D21" s="210">
        <v>2</v>
      </c>
    </row>
    <row r="22" spans="1:4" ht="18" customHeight="1">
      <c r="A22" s="212" t="s">
        <v>462</v>
      </c>
      <c r="B22" s="259">
        <v>2.64</v>
      </c>
      <c r="C22" s="228">
        <v>0.5</v>
      </c>
      <c r="D22" s="210">
        <v>6</v>
      </c>
    </row>
    <row r="23" spans="1:4" ht="18" customHeight="1">
      <c r="A23" s="212" t="s">
        <v>463</v>
      </c>
      <c r="B23" s="259">
        <v>11.47</v>
      </c>
      <c r="C23" s="228">
        <v>-2.7</v>
      </c>
      <c r="D23" s="210">
        <v>9</v>
      </c>
    </row>
    <row r="24" spans="1:4" ht="18" customHeight="1">
      <c r="A24" s="214" t="s">
        <v>464</v>
      </c>
      <c r="B24" s="259">
        <v>-5.98</v>
      </c>
      <c r="C24" s="228">
        <v>-7.1</v>
      </c>
      <c r="D24" s="210">
        <v>10</v>
      </c>
    </row>
    <row r="25" spans="1:4" ht="18" customHeight="1">
      <c r="A25" s="214" t="s">
        <v>465</v>
      </c>
      <c r="B25" s="259">
        <v>0.42</v>
      </c>
      <c r="C25" s="228">
        <v>0.8</v>
      </c>
      <c r="D25" s="210">
        <v>5</v>
      </c>
    </row>
    <row r="26" spans="1:4" ht="18" customHeight="1">
      <c r="A26" s="214" t="s">
        <v>466</v>
      </c>
      <c r="B26" s="259">
        <v>1.85</v>
      </c>
      <c r="C26" s="228">
        <v>-0.1</v>
      </c>
      <c r="D26" s="210">
        <v>7</v>
      </c>
    </row>
    <row r="27" spans="1:4" ht="18" customHeight="1">
      <c r="A27" s="214" t="s">
        <v>477</v>
      </c>
      <c r="B27" s="259">
        <v>13.35</v>
      </c>
      <c r="C27" s="228">
        <v>4.0999999999999996</v>
      </c>
      <c r="D27" s="210">
        <v>3</v>
      </c>
    </row>
    <row r="28" spans="1:4">
      <c r="A28" s="706"/>
      <c r="B28" s="706"/>
      <c r="C28" s="706"/>
      <c r="D28" s="706"/>
    </row>
    <row r="34" spans="1:1">
      <c r="A34" s="260"/>
    </row>
    <row r="35" spans="1:1">
      <c r="A35" s="260"/>
    </row>
    <row r="36" spans="1:1">
      <c r="A36" s="260"/>
    </row>
    <row r="37" spans="1:1">
      <c r="A37" s="261"/>
    </row>
    <row r="38" spans="1:1">
      <c r="A38" s="262"/>
    </row>
    <row r="39" spans="1:1">
      <c r="A39" s="262"/>
    </row>
    <row r="40" spans="1:1">
      <c r="A40" s="262"/>
    </row>
    <row r="41" spans="1:1">
      <c r="A41" s="262"/>
    </row>
    <row r="42" spans="1:1">
      <c r="A42" s="245"/>
    </row>
    <row r="43" spans="1:1">
      <c r="A43" s="51"/>
    </row>
    <row r="44" spans="1:1">
      <c r="A44" s="260"/>
    </row>
  </sheetData>
  <sheetProtection password="DC9E" sheet="1" objects="1" scenarios="1"/>
  <mergeCells count="3">
    <mergeCell ref="A1:D1"/>
    <mergeCell ref="C2:D2"/>
    <mergeCell ref="A28:D28"/>
  </mergeCells>
  <phoneticPr fontId="11" type="noConversion"/>
  <pageMargins left="0.75" right="0.75" top="0.58888888888888902" bottom="0.58888888888888902" header="0.50902777777777797" footer="0.50902777777777797"/>
  <pageSetup paperSize="9" scale="99" orientation="portrait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5"/>
  </sheetPr>
  <dimension ref="A1:E29"/>
  <sheetViews>
    <sheetView workbookViewId="0">
      <selection activeCell="H16" sqref="H16"/>
    </sheetView>
  </sheetViews>
  <sheetFormatPr defaultColWidth="9" defaultRowHeight="14.25"/>
  <cols>
    <col min="1" max="1" width="31.75" style="44" customWidth="1"/>
    <col min="2" max="2" width="13.125" style="43" customWidth="1"/>
    <col min="3" max="3" width="12.75" style="43" customWidth="1"/>
    <col min="4" max="4" width="16" style="43" customWidth="1"/>
    <col min="5" max="16384" width="9" style="43"/>
  </cols>
  <sheetData>
    <row r="1" spans="1:4" ht="33.75" customHeight="1">
      <c r="A1" s="653" t="s">
        <v>515</v>
      </c>
      <c r="B1" s="653"/>
      <c r="C1" s="653"/>
      <c r="D1" s="713"/>
    </row>
    <row r="2" spans="1:4" ht="20.25" customHeight="1">
      <c r="A2" s="3"/>
      <c r="B2" s="3"/>
      <c r="C2" s="3"/>
      <c r="D2" s="235" t="s">
        <v>451</v>
      </c>
    </row>
    <row r="3" spans="1:4" ht="31.5" customHeight="1">
      <c r="A3" s="198" t="s">
        <v>452</v>
      </c>
      <c r="B3" s="199" t="s">
        <v>80</v>
      </c>
      <c r="C3" s="236" t="s">
        <v>5</v>
      </c>
      <c r="D3" s="237" t="s">
        <v>453</v>
      </c>
    </row>
    <row r="4" spans="1:4" ht="18" customHeight="1">
      <c r="A4" s="229" t="s">
        <v>516</v>
      </c>
      <c r="B4" s="238"/>
      <c r="C4" s="239"/>
      <c r="D4" s="240"/>
    </row>
    <row r="5" spans="1:4" ht="18" customHeight="1">
      <c r="A5" s="241" t="s">
        <v>455</v>
      </c>
      <c r="B5" s="242"/>
      <c r="C5" s="243">
        <v>12.8</v>
      </c>
      <c r="D5" s="244" t="s">
        <v>456</v>
      </c>
    </row>
    <row r="6" spans="1:4" ht="18" customHeight="1">
      <c r="A6" s="241" t="s">
        <v>457</v>
      </c>
      <c r="B6" s="242"/>
      <c r="C6" s="243">
        <v>15.6</v>
      </c>
      <c r="D6" s="244">
        <v>7</v>
      </c>
    </row>
    <row r="7" spans="1:4" ht="18" customHeight="1">
      <c r="A7" s="245" t="s">
        <v>458</v>
      </c>
      <c r="B7" s="242"/>
      <c r="C7" s="243">
        <v>10.1</v>
      </c>
      <c r="D7" s="244">
        <v>8</v>
      </c>
    </row>
    <row r="8" spans="1:4" ht="18" customHeight="1">
      <c r="A8" s="246" t="s">
        <v>459</v>
      </c>
      <c r="B8" s="242"/>
      <c r="C8" s="243">
        <v>23.2</v>
      </c>
      <c r="D8" s="244">
        <v>2</v>
      </c>
    </row>
    <row r="9" spans="1:4" ht="18" customHeight="1">
      <c r="A9" s="245" t="s">
        <v>460</v>
      </c>
      <c r="B9" s="242"/>
      <c r="C9" s="243">
        <v>6.7</v>
      </c>
      <c r="D9" s="244">
        <v>9</v>
      </c>
    </row>
    <row r="10" spans="1:4" ht="18" customHeight="1">
      <c r="A10" s="245" t="s">
        <v>461</v>
      </c>
      <c r="B10" s="242"/>
      <c r="C10" s="227">
        <v>21.8</v>
      </c>
      <c r="D10" s="244">
        <v>4</v>
      </c>
    </row>
    <row r="11" spans="1:4" ht="18" customHeight="1">
      <c r="A11" s="245" t="s">
        <v>462</v>
      </c>
      <c r="B11" s="242"/>
      <c r="C11" s="227">
        <v>21.9</v>
      </c>
      <c r="D11" s="244">
        <v>3</v>
      </c>
    </row>
    <row r="12" spans="1:4" ht="18" customHeight="1">
      <c r="A12" s="245" t="s">
        <v>463</v>
      </c>
      <c r="B12" s="242"/>
      <c r="C12" s="227">
        <v>37.5</v>
      </c>
      <c r="D12" s="244">
        <v>1</v>
      </c>
    </row>
    <row r="13" spans="1:4" ht="18" customHeight="1">
      <c r="A13" s="245" t="s">
        <v>464</v>
      </c>
      <c r="B13" s="242"/>
      <c r="C13" s="227">
        <v>18.7</v>
      </c>
      <c r="D13" s="244">
        <v>6</v>
      </c>
    </row>
    <row r="14" spans="1:4" ht="18" customHeight="1">
      <c r="A14" s="245" t="s">
        <v>476</v>
      </c>
      <c r="B14" s="242"/>
      <c r="C14" s="227">
        <v>-59.5</v>
      </c>
      <c r="D14" s="244" t="s">
        <v>8</v>
      </c>
    </row>
    <row r="15" spans="1:4" ht="18" customHeight="1">
      <c r="A15" s="245" t="s">
        <v>465</v>
      </c>
      <c r="B15" s="242"/>
      <c r="C15" s="227">
        <v>21.4</v>
      </c>
      <c r="D15" s="244">
        <v>5</v>
      </c>
    </row>
    <row r="16" spans="1:4" ht="18" customHeight="1">
      <c r="A16" s="245" t="s">
        <v>466</v>
      </c>
      <c r="B16" s="242"/>
      <c r="C16" s="227">
        <v>5.8</v>
      </c>
      <c r="D16" s="244">
        <v>10</v>
      </c>
    </row>
    <row r="17" spans="1:5" ht="18" customHeight="1">
      <c r="A17" s="247" t="s">
        <v>517</v>
      </c>
      <c r="B17" s="242"/>
      <c r="C17" s="248"/>
      <c r="D17" s="210"/>
    </row>
    <row r="18" spans="1:5" ht="18" customHeight="1">
      <c r="A18" s="241" t="s">
        <v>455</v>
      </c>
      <c r="B18" s="242">
        <v>1697.3036999999999</v>
      </c>
      <c r="C18" s="249">
        <v>10.3</v>
      </c>
      <c r="D18" s="205" t="s">
        <v>456</v>
      </c>
      <c r="E18" s="211"/>
    </row>
    <row r="19" spans="1:5" ht="18" customHeight="1">
      <c r="A19" s="241" t="s">
        <v>457</v>
      </c>
      <c r="B19" s="242">
        <v>417.74279999999999</v>
      </c>
      <c r="C19" s="249">
        <v>10</v>
      </c>
      <c r="D19" s="250">
        <v>4</v>
      </c>
      <c r="E19" s="211"/>
    </row>
    <row r="20" spans="1:5" ht="18" customHeight="1">
      <c r="A20" s="245" t="s">
        <v>458</v>
      </c>
      <c r="B20" s="242">
        <v>438.13920000000002</v>
      </c>
      <c r="C20" s="249">
        <v>12.8</v>
      </c>
      <c r="D20" s="250">
        <v>1</v>
      </c>
      <c r="E20" s="211"/>
    </row>
    <row r="21" spans="1:5" ht="18" customHeight="1">
      <c r="A21" s="246" t="s">
        <v>459</v>
      </c>
      <c r="B21" s="242">
        <v>46.092500000000001</v>
      </c>
      <c r="C21" s="249">
        <v>9.6999999999999993</v>
      </c>
      <c r="D21" s="250">
        <v>7</v>
      </c>
      <c r="E21" s="211"/>
    </row>
    <row r="22" spans="1:5" ht="18" customHeight="1">
      <c r="A22" s="245" t="s">
        <v>460</v>
      </c>
      <c r="B22" s="242">
        <v>73.049899999999994</v>
      </c>
      <c r="C22" s="249">
        <v>10</v>
      </c>
      <c r="D22" s="250">
        <v>4</v>
      </c>
      <c r="E22" s="211"/>
    </row>
    <row r="23" spans="1:5" ht="18" customHeight="1">
      <c r="A23" s="245" t="s">
        <v>461</v>
      </c>
      <c r="B23" s="242">
        <v>181.9572</v>
      </c>
      <c r="C23" s="249">
        <v>11.7</v>
      </c>
      <c r="D23" s="250">
        <v>3</v>
      </c>
    </row>
    <row r="24" spans="1:5" ht="18" customHeight="1">
      <c r="A24" s="245" t="s">
        <v>462</v>
      </c>
      <c r="B24" s="242">
        <v>139.36539999999999</v>
      </c>
      <c r="C24" s="249">
        <v>12.8</v>
      </c>
      <c r="D24" s="250">
        <v>1</v>
      </c>
    </row>
    <row r="25" spans="1:5" ht="18" customHeight="1">
      <c r="A25" s="245" t="s">
        <v>463</v>
      </c>
      <c r="B25" s="242">
        <v>91.688199999999995</v>
      </c>
      <c r="C25" s="249">
        <v>8.5</v>
      </c>
      <c r="D25" s="250">
        <v>9</v>
      </c>
    </row>
    <row r="26" spans="1:5" ht="18" customHeight="1">
      <c r="A26" s="245" t="s">
        <v>464</v>
      </c>
      <c r="B26" s="242">
        <v>161.73859999999999</v>
      </c>
      <c r="C26" s="249">
        <v>7.4</v>
      </c>
      <c r="D26" s="250">
        <v>10</v>
      </c>
    </row>
    <row r="27" spans="1:5" ht="18" customHeight="1">
      <c r="A27" s="245" t="s">
        <v>465</v>
      </c>
      <c r="B27" s="242">
        <v>123.0689</v>
      </c>
      <c r="C27" s="249">
        <v>9.9</v>
      </c>
      <c r="D27" s="250">
        <v>6</v>
      </c>
    </row>
    <row r="28" spans="1:5" ht="18" customHeight="1">
      <c r="A28" s="251" t="s">
        <v>466</v>
      </c>
      <c r="B28" s="252">
        <v>206.41970000000001</v>
      </c>
      <c r="C28" s="253">
        <v>8.8000000000000007</v>
      </c>
      <c r="D28" s="254">
        <v>8</v>
      </c>
    </row>
    <row r="29" spans="1:5">
      <c r="B29" s="211"/>
    </row>
  </sheetData>
  <sheetProtection password="DC9E" sheet="1" objects="1" scenarios="1"/>
  <mergeCells count="1">
    <mergeCell ref="A1:D1"/>
  </mergeCells>
  <phoneticPr fontId="11" type="noConversion"/>
  <printOptions horizontalCentered="1"/>
  <pageMargins left="0.75" right="0.75" top="0.58888888888888902" bottom="0.58888888888888902" header="0.50902777777777797" footer="0.50902777777777797"/>
  <pageSetup paperSize="9" scale="97" orientation="portrait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5"/>
  </sheetPr>
  <dimension ref="A1:E27"/>
  <sheetViews>
    <sheetView workbookViewId="0">
      <selection activeCell="G6" sqref="G6"/>
    </sheetView>
  </sheetViews>
  <sheetFormatPr defaultColWidth="9" defaultRowHeight="14.25"/>
  <cols>
    <col min="1" max="1" width="32.75" style="44" customWidth="1"/>
    <col min="2" max="4" width="13.125" style="43" customWidth="1"/>
    <col min="5" max="16384" width="9" style="43"/>
  </cols>
  <sheetData>
    <row r="1" spans="1:5" ht="33.75" customHeight="1">
      <c r="A1" s="653" t="s">
        <v>518</v>
      </c>
      <c r="B1" s="653"/>
      <c r="C1" s="653"/>
      <c r="D1" s="713"/>
    </row>
    <row r="2" spans="1:5" ht="20.25" customHeight="1">
      <c r="A2" s="3"/>
      <c r="B2" s="3"/>
      <c r="C2" s="710" t="s">
        <v>451</v>
      </c>
      <c r="D2" s="710"/>
    </row>
    <row r="3" spans="1:5" ht="31.5" customHeight="1">
      <c r="A3" s="198" t="s">
        <v>452</v>
      </c>
      <c r="B3" s="199" t="s">
        <v>80</v>
      </c>
      <c r="C3" s="200" t="s">
        <v>5</v>
      </c>
      <c r="D3" s="201" t="s">
        <v>453</v>
      </c>
    </row>
    <row r="4" spans="1:5" ht="18" customHeight="1">
      <c r="A4" s="221" t="s">
        <v>519</v>
      </c>
      <c r="B4" s="222"/>
      <c r="C4" s="18"/>
      <c r="D4" s="210"/>
    </row>
    <row r="5" spans="1:5" ht="18" customHeight="1">
      <c r="A5" s="223" t="s">
        <v>455</v>
      </c>
      <c r="B5" s="224">
        <v>17.378699999999998</v>
      </c>
      <c r="C5" s="14">
        <v>32.200000000000003</v>
      </c>
      <c r="D5" s="210" t="s">
        <v>456</v>
      </c>
    </row>
    <row r="6" spans="1:5" ht="18" customHeight="1">
      <c r="A6" s="223" t="s">
        <v>457</v>
      </c>
      <c r="B6" s="225">
        <v>0.3705</v>
      </c>
      <c r="C6" s="14">
        <v>-10</v>
      </c>
      <c r="D6" s="210">
        <v>8</v>
      </c>
      <c r="E6" s="206"/>
    </row>
    <row r="7" spans="1:5" ht="18" customHeight="1">
      <c r="A7" s="214" t="s">
        <v>458</v>
      </c>
      <c r="B7" s="225">
        <v>1.1443000000000001</v>
      </c>
      <c r="C7" s="14">
        <v>7.8</v>
      </c>
      <c r="D7" s="210">
        <v>6</v>
      </c>
      <c r="E7" s="206"/>
    </row>
    <row r="8" spans="1:5" ht="18" customHeight="1">
      <c r="A8" s="226" t="s">
        <v>459</v>
      </c>
      <c r="B8" s="225">
        <v>0.371</v>
      </c>
      <c r="C8" s="14">
        <v>-0.7</v>
      </c>
      <c r="D8" s="210">
        <v>7</v>
      </c>
      <c r="E8" s="206"/>
    </row>
    <row r="9" spans="1:5" ht="18" customHeight="1">
      <c r="A9" s="214" t="s">
        <v>460</v>
      </c>
      <c r="B9" s="225">
        <v>1.2437</v>
      </c>
      <c r="C9" s="14">
        <v>37.200000000000003</v>
      </c>
      <c r="D9" s="210">
        <v>3</v>
      </c>
      <c r="E9" s="206"/>
    </row>
    <row r="10" spans="1:5" ht="18" customHeight="1">
      <c r="A10" s="214" t="s">
        <v>461</v>
      </c>
      <c r="B10" s="225">
        <v>3.2162000000000002</v>
      </c>
      <c r="C10" s="227">
        <v>136</v>
      </c>
      <c r="D10" s="210">
        <v>1</v>
      </c>
    </row>
    <row r="11" spans="1:5" ht="18" customHeight="1">
      <c r="A11" s="214" t="s">
        <v>462</v>
      </c>
      <c r="B11" s="211">
        <v>0.99719999999999998</v>
      </c>
      <c r="C11" s="228">
        <v>31.5</v>
      </c>
      <c r="D11" s="210">
        <v>4</v>
      </c>
    </row>
    <row r="12" spans="1:5" ht="18" customHeight="1">
      <c r="A12" s="214" t="s">
        <v>463</v>
      </c>
      <c r="B12" s="211">
        <v>0.7651</v>
      </c>
      <c r="C12" s="228">
        <v>39.200000000000003</v>
      </c>
      <c r="D12" s="210">
        <v>2</v>
      </c>
    </row>
    <row r="13" spans="1:5" ht="18" customHeight="1">
      <c r="A13" s="214" t="s">
        <v>464</v>
      </c>
      <c r="B13" s="211">
        <v>0.88429999999999997</v>
      </c>
      <c r="C13" s="228">
        <v>13</v>
      </c>
      <c r="D13" s="210">
        <v>5</v>
      </c>
    </row>
    <row r="14" spans="1:5" ht="18" customHeight="1">
      <c r="A14" s="214" t="s">
        <v>465</v>
      </c>
      <c r="B14" s="211">
        <v>0.66510000000000002</v>
      </c>
      <c r="C14" s="228">
        <v>-17.5</v>
      </c>
      <c r="D14" s="210">
        <v>10</v>
      </c>
    </row>
    <row r="15" spans="1:5" ht="18" customHeight="1">
      <c r="A15" s="214" t="s">
        <v>466</v>
      </c>
      <c r="B15" s="211">
        <v>0.75549999999999995</v>
      </c>
      <c r="C15" s="228">
        <v>-14.7</v>
      </c>
      <c r="D15" s="210">
        <v>9</v>
      </c>
    </row>
    <row r="16" spans="1:5" ht="18" customHeight="1">
      <c r="A16" s="229" t="s">
        <v>520</v>
      </c>
      <c r="B16" s="211"/>
      <c r="C16" s="230"/>
      <c r="D16" s="231"/>
    </row>
    <row r="17" spans="1:4" ht="18" customHeight="1">
      <c r="A17" s="207" t="s">
        <v>455</v>
      </c>
      <c r="B17" s="211">
        <v>35.6922</v>
      </c>
      <c r="C17" s="30">
        <v>68.8</v>
      </c>
      <c r="D17" s="210" t="s">
        <v>8</v>
      </c>
    </row>
    <row r="18" spans="1:4" ht="18" customHeight="1">
      <c r="A18" s="207" t="s">
        <v>457</v>
      </c>
      <c r="B18" s="211">
        <v>1.0189999999999999</v>
      </c>
      <c r="C18" s="228">
        <v>19.8</v>
      </c>
      <c r="D18" s="210">
        <v>10</v>
      </c>
    </row>
    <row r="19" spans="1:4" ht="18" customHeight="1">
      <c r="A19" s="212" t="s">
        <v>458</v>
      </c>
      <c r="B19" s="211">
        <v>1.5622</v>
      </c>
      <c r="C19" s="228">
        <v>30.2</v>
      </c>
      <c r="D19" s="210">
        <v>8</v>
      </c>
    </row>
    <row r="20" spans="1:4" ht="18" customHeight="1">
      <c r="A20" s="213" t="s">
        <v>459</v>
      </c>
      <c r="B20" s="211">
        <v>0.84530000000000005</v>
      </c>
      <c r="C20" s="228">
        <v>20</v>
      </c>
      <c r="D20" s="210">
        <v>9</v>
      </c>
    </row>
    <row r="21" spans="1:4" ht="18" customHeight="1">
      <c r="A21" s="212" t="s">
        <v>460</v>
      </c>
      <c r="B21" s="211">
        <v>1.5414000000000001</v>
      </c>
      <c r="C21" s="228">
        <v>30.5</v>
      </c>
      <c r="D21" s="210">
        <v>7</v>
      </c>
    </row>
    <row r="22" spans="1:4" ht="18" customHeight="1">
      <c r="A22" s="212" t="s">
        <v>461</v>
      </c>
      <c r="B22" s="211">
        <v>1.9359</v>
      </c>
      <c r="C22" s="228">
        <v>45.9</v>
      </c>
      <c r="D22" s="210">
        <v>6</v>
      </c>
    </row>
    <row r="23" spans="1:4" ht="18" customHeight="1">
      <c r="A23" s="212" t="s">
        <v>462</v>
      </c>
      <c r="B23" s="211">
        <v>4.1877000000000004</v>
      </c>
      <c r="C23" s="228">
        <v>98.5</v>
      </c>
      <c r="D23" s="210">
        <v>4</v>
      </c>
    </row>
    <row r="24" spans="1:4" ht="18" customHeight="1">
      <c r="A24" s="214" t="s">
        <v>463</v>
      </c>
      <c r="B24" s="211">
        <v>3.8319000000000001</v>
      </c>
      <c r="C24" s="228">
        <v>105.6</v>
      </c>
      <c r="D24" s="210">
        <v>3</v>
      </c>
    </row>
    <row r="25" spans="1:4" ht="18" customHeight="1">
      <c r="A25" s="214" t="s">
        <v>464</v>
      </c>
      <c r="B25" s="211">
        <v>5.4005999999999998</v>
      </c>
      <c r="C25" s="228">
        <v>75.599999999999994</v>
      </c>
      <c r="D25" s="210">
        <v>5</v>
      </c>
    </row>
    <row r="26" spans="1:4" ht="18" customHeight="1">
      <c r="A26" s="214" t="s">
        <v>465</v>
      </c>
      <c r="B26" s="211">
        <v>3.9986000000000002</v>
      </c>
      <c r="C26" s="228">
        <v>190</v>
      </c>
      <c r="D26" s="210">
        <v>1</v>
      </c>
    </row>
    <row r="27" spans="1:4" ht="18" customHeight="1">
      <c r="A27" s="220" t="s">
        <v>466</v>
      </c>
      <c r="B27" s="232">
        <v>7.1760999999999999</v>
      </c>
      <c r="C27" s="233">
        <v>123.1</v>
      </c>
      <c r="D27" s="234">
        <v>2</v>
      </c>
    </row>
  </sheetData>
  <sheetProtection password="DC9E" sheet="1" objects="1" scenarios="1"/>
  <mergeCells count="2">
    <mergeCell ref="A1:D1"/>
    <mergeCell ref="C2:D2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theme="5"/>
  </sheetPr>
  <dimension ref="A1:F29"/>
  <sheetViews>
    <sheetView workbookViewId="0">
      <selection activeCell="H6" sqref="H6"/>
    </sheetView>
  </sheetViews>
  <sheetFormatPr defaultColWidth="9" defaultRowHeight="14.25"/>
  <cols>
    <col min="1" max="1" width="32.75" style="44" customWidth="1"/>
    <col min="2" max="4" width="13.125" style="43" customWidth="1"/>
    <col min="5" max="16384" width="9" style="43"/>
  </cols>
  <sheetData>
    <row r="1" spans="1:6" ht="33.75" customHeight="1">
      <c r="A1" s="653" t="s">
        <v>521</v>
      </c>
      <c r="B1" s="653"/>
      <c r="C1" s="653"/>
      <c r="D1" s="713"/>
    </row>
    <row r="2" spans="1:6" ht="20.25" customHeight="1">
      <c r="A2" s="3"/>
      <c r="B2" s="3"/>
      <c r="C2" s="710"/>
      <c r="D2" s="710"/>
    </row>
    <row r="3" spans="1:6" ht="31.5" customHeight="1">
      <c r="A3" s="198" t="s">
        <v>452</v>
      </c>
      <c r="B3" s="199" t="s">
        <v>80</v>
      </c>
      <c r="C3" s="200" t="s">
        <v>5</v>
      </c>
      <c r="D3" s="201" t="s">
        <v>453</v>
      </c>
    </row>
    <row r="4" spans="1:6" ht="27" customHeight="1">
      <c r="A4" s="202" t="s">
        <v>522</v>
      </c>
      <c r="B4" s="203"/>
      <c r="C4" s="204"/>
      <c r="D4" s="205"/>
      <c r="E4" s="206"/>
    </row>
    <row r="5" spans="1:6" ht="18" customHeight="1">
      <c r="A5" s="207" t="s">
        <v>455</v>
      </c>
      <c r="B5" s="208">
        <v>377.03109999999998</v>
      </c>
      <c r="C5" s="209">
        <v>9</v>
      </c>
      <c r="D5" s="210" t="s">
        <v>8</v>
      </c>
      <c r="F5" s="211"/>
    </row>
    <row r="6" spans="1:6" ht="18" customHeight="1">
      <c r="A6" s="207" t="s">
        <v>457</v>
      </c>
      <c r="B6" s="208">
        <v>35.5379</v>
      </c>
      <c r="C6" s="209">
        <v>81.2</v>
      </c>
      <c r="D6" s="210">
        <v>1</v>
      </c>
      <c r="F6" s="211"/>
    </row>
    <row r="7" spans="1:6" ht="18" customHeight="1">
      <c r="A7" s="212" t="s">
        <v>458</v>
      </c>
      <c r="B7" s="208">
        <v>35.570099999999996</v>
      </c>
      <c r="C7" s="209">
        <v>10.6</v>
      </c>
      <c r="D7" s="210">
        <v>5</v>
      </c>
      <c r="F7" s="211"/>
    </row>
    <row r="8" spans="1:6" ht="18" customHeight="1">
      <c r="A8" s="213" t="s">
        <v>459</v>
      </c>
      <c r="B8" s="208">
        <v>10.7097</v>
      </c>
      <c r="C8" s="209">
        <v>67.400000000000006</v>
      </c>
      <c r="D8" s="210">
        <v>2</v>
      </c>
      <c r="F8" s="211"/>
    </row>
    <row r="9" spans="1:6" ht="18" customHeight="1">
      <c r="A9" s="212" t="s">
        <v>460</v>
      </c>
      <c r="B9" s="208">
        <v>46.134500000000003</v>
      </c>
      <c r="C9" s="209">
        <v>-5</v>
      </c>
      <c r="D9" s="210">
        <v>8</v>
      </c>
      <c r="F9" s="211"/>
    </row>
    <row r="10" spans="1:6" ht="18" customHeight="1">
      <c r="A10" s="212" t="s">
        <v>461</v>
      </c>
      <c r="B10" s="208">
        <v>118.715</v>
      </c>
      <c r="C10" s="209">
        <v>7.1</v>
      </c>
      <c r="D10" s="210">
        <v>6</v>
      </c>
    </row>
    <row r="11" spans="1:6" ht="18" customHeight="1">
      <c r="A11" s="212" t="s">
        <v>462</v>
      </c>
      <c r="B11" s="208">
        <v>10.1647</v>
      </c>
      <c r="C11" s="209">
        <v>-1.4</v>
      </c>
      <c r="D11" s="210">
        <v>7</v>
      </c>
    </row>
    <row r="12" spans="1:6" ht="18" customHeight="1">
      <c r="A12" s="214" t="s">
        <v>463</v>
      </c>
      <c r="B12" s="208">
        <v>1.4097</v>
      </c>
      <c r="C12" s="209">
        <v>54.3</v>
      </c>
      <c r="D12" s="210">
        <v>3</v>
      </c>
    </row>
    <row r="13" spans="1:6" ht="18" customHeight="1">
      <c r="A13" s="214" t="s">
        <v>464</v>
      </c>
      <c r="B13" s="208">
        <v>8.8545999999999996</v>
      </c>
      <c r="C13" s="209">
        <v>-5.6</v>
      </c>
      <c r="D13" s="210">
        <v>10</v>
      </c>
    </row>
    <row r="14" spans="1:6" ht="18" customHeight="1">
      <c r="A14" s="214" t="s">
        <v>465</v>
      </c>
      <c r="B14" s="208">
        <v>23.317499999999999</v>
      </c>
      <c r="C14" s="209">
        <v>18</v>
      </c>
      <c r="D14" s="210">
        <v>4</v>
      </c>
    </row>
    <row r="15" spans="1:6" ht="18" customHeight="1">
      <c r="A15" s="214" t="s">
        <v>466</v>
      </c>
      <c r="B15" s="208">
        <v>58.248100000000001</v>
      </c>
      <c r="C15" s="209">
        <v>-5.0999999999999996</v>
      </c>
      <c r="D15" s="210">
        <v>9</v>
      </c>
    </row>
    <row r="16" spans="1:6" ht="26.1" customHeight="1">
      <c r="A16" s="202" t="s">
        <v>523</v>
      </c>
      <c r="B16" s="215"/>
      <c r="C16" s="216"/>
      <c r="D16" s="210"/>
    </row>
    <row r="17" spans="1:6" ht="18" customHeight="1">
      <c r="A17" s="207" t="s">
        <v>455</v>
      </c>
      <c r="B17" s="77">
        <v>8529</v>
      </c>
      <c r="C17" s="217">
        <v>5.4</v>
      </c>
      <c r="D17" s="210" t="s">
        <v>8</v>
      </c>
    </row>
    <row r="18" spans="1:6" ht="18" customHeight="1">
      <c r="A18" s="207" t="s">
        <v>457</v>
      </c>
      <c r="B18" s="77">
        <v>20</v>
      </c>
      <c r="C18" s="217">
        <v>-33.299999999999997</v>
      </c>
      <c r="D18" s="210" t="s">
        <v>8</v>
      </c>
      <c r="F18" s="206"/>
    </row>
    <row r="19" spans="1:6" ht="18" customHeight="1">
      <c r="A19" s="212" t="s">
        <v>458</v>
      </c>
      <c r="B19" s="77">
        <v>902</v>
      </c>
      <c r="C19" s="217">
        <v>-21</v>
      </c>
      <c r="D19" s="210" t="s">
        <v>8</v>
      </c>
      <c r="F19" s="206"/>
    </row>
    <row r="20" spans="1:6" ht="18" customHeight="1">
      <c r="A20" s="213" t="s">
        <v>459</v>
      </c>
      <c r="B20" s="77">
        <v>228</v>
      </c>
      <c r="C20" s="217">
        <v>314.5</v>
      </c>
      <c r="D20" s="210" t="s">
        <v>8</v>
      </c>
      <c r="F20" s="206"/>
    </row>
    <row r="21" spans="1:6" ht="18" customHeight="1">
      <c r="A21" s="212" t="s">
        <v>460</v>
      </c>
      <c r="B21" s="77">
        <v>860</v>
      </c>
      <c r="C21" s="217">
        <v>68.3</v>
      </c>
      <c r="D21" s="210" t="s">
        <v>8</v>
      </c>
      <c r="F21" s="206"/>
    </row>
    <row r="22" spans="1:6" ht="18" customHeight="1">
      <c r="A22" s="212" t="s">
        <v>461</v>
      </c>
      <c r="B22" s="77">
        <v>2836</v>
      </c>
      <c r="C22" s="218">
        <v>20.5</v>
      </c>
      <c r="D22" s="210" t="s">
        <v>8</v>
      </c>
    </row>
    <row r="23" spans="1:6" ht="18" customHeight="1">
      <c r="A23" s="212" t="s">
        <v>462</v>
      </c>
      <c r="B23" s="77">
        <v>149</v>
      </c>
      <c r="C23" s="217">
        <v>10.4</v>
      </c>
      <c r="D23" s="210" t="s">
        <v>8</v>
      </c>
    </row>
    <row r="24" spans="1:6" ht="18" customHeight="1">
      <c r="A24" s="214" t="s">
        <v>463</v>
      </c>
      <c r="B24" s="77">
        <v>1029</v>
      </c>
      <c r="C24" s="217">
        <v>-21.6</v>
      </c>
      <c r="D24" s="210" t="s">
        <v>8</v>
      </c>
    </row>
    <row r="25" spans="1:6" ht="18" customHeight="1">
      <c r="A25" s="214" t="s">
        <v>464</v>
      </c>
      <c r="B25" s="77">
        <v>1174</v>
      </c>
      <c r="C25" s="217">
        <v>11</v>
      </c>
      <c r="D25" s="210" t="s">
        <v>8</v>
      </c>
    </row>
    <row r="26" spans="1:6" ht="18" customHeight="1">
      <c r="A26" s="214" t="s">
        <v>476</v>
      </c>
      <c r="B26" s="210" t="s">
        <v>8</v>
      </c>
      <c r="C26" s="210" t="s">
        <v>8</v>
      </c>
      <c r="D26" s="210" t="s">
        <v>8</v>
      </c>
    </row>
    <row r="27" spans="1:6" ht="18" customHeight="1">
      <c r="A27" s="214" t="s">
        <v>465</v>
      </c>
      <c r="B27" s="77">
        <v>1169</v>
      </c>
      <c r="C27" s="219">
        <v>-16.399999999999999</v>
      </c>
      <c r="D27" s="210" t="s">
        <v>8</v>
      </c>
    </row>
    <row r="28" spans="1:6" ht="18" customHeight="1">
      <c r="A28" s="220" t="s">
        <v>466</v>
      </c>
      <c r="B28" s="77">
        <v>162</v>
      </c>
      <c r="C28" s="210" t="s">
        <v>8</v>
      </c>
      <c r="D28" s="210" t="s">
        <v>8</v>
      </c>
    </row>
    <row r="29" spans="1:6">
      <c r="A29" s="706" t="s">
        <v>524</v>
      </c>
      <c r="B29" s="706"/>
      <c r="C29" s="706"/>
      <c r="D29" s="706"/>
    </row>
  </sheetData>
  <sheetProtection password="DC9E" sheet="1" objects="1" scenarios="1"/>
  <mergeCells count="3">
    <mergeCell ref="A1:D1"/>
    <mergeCell ref="C2:D2"/>
    <mergeCell ref="A29:D29"/>
  </mergeCells>
  <phoneticPr fontId="11" type="noConversion"/>
  <pageMargins left="0.75" right="0.75" top="0.38888888888888901" bottom="0.38888888888888901" header="0.50902777777777797" footer="0.50902777777777797"/>
  <pageSetup paperSize="9" scale="96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</sheetPr>
  <dimension ref="A1:H24"/>
  <sheetViews>
    <sheetView workbookViewId="0">
      <selection activeCell="E14" sqref="E14"/>
    </sheetView>
  </sheetViews>
  <sheetFormatPr defaultColWidth="9" defaultRowHeight="14.25"/>
  <cols>
    <col min="1" max="1" width="33.125" style="578" customWidth="1"/>
    <col min="2" max="2" width="12" style="578" customWidth="1"/>
    <col min="3" max="3" width="16.375" style="578" customWidth="1"/>
    <col min="4" max="4" width="15.75" style="578" customWidth="1"/>
    <col min="5" max="5" width="9" style="578"/>
    <col min="6" max="8" width="9" style="578" hidden="1" customWidth="1"/>
    <col min="9" max="16384" width="9" style="578"/>
  </cols>
  <sheetData>
    <row r="1" spans="1:8" ht="24.95" customHeight="1">
      <c r="A1" s="658" t="s">
        <v>55</v>
      </c>
      <c r="B1" s="658"/>
      <c r="C1" s="658"/>
      <c r="D1" s="658"/>
    </row>
    <row r="2" spans="1:8" ht="16.5" customHeight="1">
      <c r="A2" s="39"/>
      <c r="B2" s="39"/>
      <c r="C2" s="39"/>
      <c r="D2" s="244"/>
      <c r="F2" s="659" t="s">
        <v>56</v>
      </c>
      <c r="G2" s="659"/>
    </row>
    <row r="3" spans="1:8" ht="35.25" customHeight="1">
      <c r="A3" s="579" t="s">
        <v>36</v>
      </c>
      <c r="B3" s="580" t="s">
        <v>2</v>
      </c>
      <c r="C3" s="412" t="s">
        <v>3</v>
      </c>
      <c r="D3" s="581" t="s">
        <v>5</v>
      </c>
    </row>
    <row r="4" spans="1:8" ht="26.1" customHeight="1">
      <c r="A4" s="582" t="s">
        <v>57</v>
      </c>
      <c r="B4" s="583" t="s">
        <v>7</v>
      </c>
      <c r="C4" s="193">
        <v>854.58021799999995</v>
      </c>
      <c r="D4" s="584">
        <v>4.8199999999999896</v>
      </c>
      <c r="F4" s="585"/>
      <c r="G4" s="585"/>
    </row>
    <row r="5" spans="1:8" ht="26.1" customHeight="1">
      <c r="A5" s="582" t="s">
        <v>58</v>
      </c>
      <c r="B5" s="583" t="s">
        <v>7</v>
      </c>
      <c r="C5" s="193">
        <v>458.97171600000001</v>
      </c>
      <c r="D5" s="584">
        <v>4.42</v>
      </c>
      <c r="F5" s="585"/>
      <c r="G5" s="585"/>
    </row>
    <row r="6" spans="1:8" ht="26.1" customHeight="1">
      <c r="A6" s="582" t="s">
        <v>59</v>
      </c>
      <c r="B6" s="583" t="s">
        <v>7</v>
      </c>
      <c r="C6" s="193">
        <v>25.660063999999998</v>
      </c>
      <c r="D6" s="584">
        <v>6.62</v>
      </c>
      <c r="F6" s="585"/>
      <c r="G6" s="585"/>
    </row>
    <row r="7" spans="1:8" ht="26.1" customHeight="1">
      <c r="A7" s="582" t="s">
        <v>60</v>
      </c>
      <c r="B7" s="583" t="s">
        <v>7</v>
      </c>
      <c r="C7" s="193">
        <v>118.08995899999999</v>
      </c>
      <c r="D7" s="584">
        <v>2.91</v>
      </c>
      <c r="F7" s="585"/>
      <c r="G7" s="585"/>
    </row>
    <row r="8" spans="1:8" ht="26.1" customHeight="1">
      <c r="A8" s="582" t="s">
        <v>61</v>
      </c>
      <c r="B8" s="583" t="s">
        <v>7</v>
      </c>
      <c r="C8" s="193">
        <v>220.98527899999999</v>
      </c>
      <c r="D8" s="584">
        <v>5.95</v>
      </c>
      <c r="F8" s="585"/>
      <c r="G8" s="585"/>
    </row>
    <row r="9" spans="1:8" ht="26.1" customHeight="1">
      <c r="A9" s="582" t="s">
        <v>62</v>
      </c>
      <c r="B9" s="583" t="s">
        <v>7</v>
      </c>
      <c r="C9" s="193">
        <v>30.873200000000001</v>
      </c>
      <c r="D9" s="584">
        <v>9.2099999999999902</v>
      </c>
      <c r="F9" s="585"/>
      <c r="G9" s="585"/>
    </row>
    <row r="10" spans="1:8" ht="26.1" customHeight="1">
      <c r="A10" s="223" t="s">
        <v>63</v>
      </c>
      <c r="B10" s="583" t="s">
        <v>7</v>
      </c>
      <c r="C10" s="193">
        <v>546.35922500000004</v>
      </c>
      <c r="D10" s="584">
        <v>4.83</v>
      </c>
      <c r="F10" s="585" t="s">
        <v>64</v>
      </c>
      <c r="G10" s="585"/>
    </row>
    <row r="11" spans="1:8" ht="26.1" customHeight="1">
      <c r="A11" s="582" t="s">
        <v>58</v>
      </c>
      <c r="B11" s="583" t="s">
        <v>7</v>
      </c>
      <c r="C11" s="193">
        <v>313.78771999999998</v>
      </c>
      <c r="D11" s="584">
        <v>4.42</v>
      </c>
      <c r="F11" s="585"/>
      <c r="G11" s="585"/>
      <c r="H11" s="586"/>
    </row>
    <row r="12" spans="1:8" ht="26.1" customHeight="1">
      <c r="A12" s="582" t="s">
        <v>59</v>
      </c>
      <c r="B12" s="583" t="s">
        <v>7</v>
      </c>
      <c r="C12" s="193">
        <v>19.066443</v>
      </c>
      <c r="D12" s="584">
        <v>6.62</v>
      </c>
      <c r="F12" s="585"/>
      <c r="G12" s="585"/>
    </row>
    <row r="13" spans="1:8" ht="26.1" customHeight="1">
      <c r="A13" s="582" t="s">
        <v>60</v>
      </c>
      <c r="B13" s="583" t="s">
        <v>7</v>
      </c>
      <c r="C13" s="193">
        <v>57.120153999999999</v>
      </c>
      <c r="D13" s="584">
        <v>2.91</v>
      </c>
      <c r="F13" s="585"/>
      <c r="G13" s="585"/>
    </row>
    <row r="14" spans="1:8" ht="26.1" customHeight="1">
      <c r="A14" s="582" t="s">
        <v>61</v>
      </c>
      <c r="B14" s="583" t="s">
        <v>7</v>
      </c>
      <c r="C14" s="193">
        <v>143.640366</v>
      </c>
      <c r="D14" s="584">
        <v>5.95</v>
      </c>
      <c r="F14" s="585"/>
      <c r="G14" s="585"/>
    </row>
    <row r="15" spans="1:8" ht="26.1" customHeight="1">
      <c r="A15" s="582" t="s">
        <v>62</v>
      </c>
      <c r="B15" s="583" t="s">
        <v>7</v>
      </c>
      <c r="C15" s="193">
        <v>12.744543</v>
      </c>
      <c r="D15" s="584">
        <v>9.2099999999999902</v>
      </c>
      <c r="F15" s="585"/>
      <c r="G15" s="585"/>
    </row>
    <row r="16" spans="1:8" ht="26.1" customHeight="1">
      <c r="A16" s="582" t="s">
        <v>65</v>
      </c>
      <c r="B16" s="582"/>
      <c r="C16" s="193"/>
      <c r="D16" s="584"/>
    </row>
    <row r="17" spans="1:4" ht="26.1" customHeight="1">
      <c r="A17" s="582" t="s">
        <v>66</v>
      </c>
      <c r="B17" s="583" t="s">
        <v>67</v>
      </c>
      <c r="C17" s="587">
        <v>138.23689999999999</v>
      </c>
      <c r="D17" s="584">
        <v>-2.25</v>
      </c>
    </row>
    <row r="18" spans="1:4" ht="26.1" customHeight="1">
      <c r="A18" s="582" t="s">
        <v>68</v>
      </c>
      <c r="B18" s="583" t="s">
        <v>67</v>
      </c>
      <c r="C18" s="587">
        <v>117.09439999999999</v>
      </c>
      <c r="D18" s="584">
        <v>-1.1800000000000099</v>
      </c>
    </row>
    <row r="19" spans="1:4" ht="26.1" customHeight="1">
      <c r="A19" s="582" t="s">
        <v>69</v>
      </c>
      <c r="B19" s="583" t="s">
        <v>67</v>
      </c>
      <c r="C19" s="588">
        <v>373.15269999999998</v>
      </c>
      <c r="D19" s="584">
        <v>5.8268887119841999</v>
      </c>
    </row>
    <row r="20" spans="1:4" ht="26.1" customHeight="1">
      <c r="A20" s="582" t="s">
        <v>70</v>
      </c>
      <c r="B20" s="583" t="s">
        <v>67</v>
      </c>
      <c r="C20" s="588">
        <v>265.31</v>
      </c>
      <c r="D20" s="584">
        <v>8.0789757448633797</v>
      </c>
    </row>
    <row r="21" spans="1:4" ht="26.1" customHeight="1">
      <c r="A21" s="582" t="s">
        <v>71</v>
      </c>
      <c r="B21" s="583" t="s">
        <v>72</v>
      </c>
      <c r="C21" s="588">
        <v>409.49160000000001</v>
      </c>
      <c r="D21" s="584">
        <v>3.83</v>
      </c>
    </row>
    <row r="22" spans="1:4" ht="26.1" customHeight="1">
      <c r="A22" s="582" t="s">
        <v>73</v>
      </c>
      <c r="B22" s="583" t="s">
        <v>74</v>
      </c>
      <c r="C22" s="588">
        <v>8542.4609</v>
      </c>
      <c r="D22" s="584">
        <v>0.5</v>
      </c>
    </row>
    <row r="23" spans="1:4" ht="26.1" customHeight="1">
      <c r="A23" s="589" t="s">
        <v>75</v>
      </c>
      <c r="B23" s="590" t="s">
        <v>67</v>
      </c>
      <c r="C23" s="591">
        <v>128.21520000000001</v>
      </c>
      <c r="D23" s="592">
        <v>4.94853056734246</v>
      </c>
    </row>
    <row r="24" spans="1:4" ht="35.1" customHeight="1">
      <c r="A24" s="660" t="s">
        <v>76</v>
      </c>
      <c r="B24" s="660"/>
      <c r="C24" s="660"/>
      <c r="D24" s="660"/>
    </row>
  </sheetData>
  <sheetProtection password="DC9E" sheet="1" objects="1" scenarios="1"/>
  <mergeCells count="3">
    <mergeCell ref="A1:D1"/>
    <mergeCell ref="F2:G2"/>
    <mergeCell ref="A24:D2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spans="1:15" ht="22.5">
      <c r="A1" s="714" t="s">
        <v>550</v>
      </c>
      <c r="B1" s="714"/>
      <c r="C1" s="714"/>
      <c r="D1" s="714"/>
      <c r="E1" s="714"/>
      <c r="F1" s="714"/>
      <c r="G1" s="158"/>
    </row>
    <row r="2" spans="1:15" ht="29.1" customHeight="1">
      <c r="A2" s="714" t="s">
        <v>35</v>
      </c>
      <c r="B2" s="714"/>
      <c r="C2" s="714"/>
      <c r="D2" s="714"/>
      <c r="E2" s="714"/>
      <c r="F2" s="714"/>
      <c r="G2" s="714"/>
    </row>
    <row r="3" spans="1:15" s="156" customFormat="1" ht="30" customHeight="1">
      <c r="A3" s="714" t="s">
        <v>525</v>
      </c>
      <c r="B3" s="714" t="s">
        <v>551</v>
      </c>
      <c r="C3" s="714"/>
      <c r="D3" s="714"/>
      <c r="E3" s="714" t="s">
        <v>552</v>
      </c>
      <c r="F3" s="714"/>
      <c r="G3" s="714"/>
    </row>
    <row r="4" spans="1:15" s="176" customFormat="1" ht="36" customHeight="1">
      <c r="A4" s="714"/>
      <c r="B4" s="185" t="s">
        <v>553</v>
      </c>
      <c r="C4" s="159" t="s">
        <v>526</v>
      </c>
      <c r="D4" s="186" t="s">
        <v>453</v>
      </c>
      <c r="E4" s="185" t="s">
        <v>553</v>
      </c>
      <c r="F4" s="160" t="s">
        <v>526</v>
      </c>
      <c r="G4" s="160" t="s">
        <v>453</v>
      </c>
      <c r="H4" s="157"/>
      <c r="O4" s="180"/>
    </row>
    <row r="5" spans="1:15" s="176" customFormat="1" ht="25.5" customHeight="1">
      <c r="A5" s="171" t="s">
        <v>530</v>
      </c>
      <c r="B5" s="162" t="s">
        <v>8</v>
      </c>
      <c r="C5" s="162" t="s">
        <v>8</v>
      </c>
      <c r="D5" s="162" t="s">
        <v>8</v>
      </c>
      <c r="E5" s="187" t="s">
        <v>8</v>
      </c>
      <c r="F5" s="173" t="s">
        <v>8</v>
      </c>
      <c r="G5" s="162" t="s">
        <v>8</v>
      </c>
      <c r="I5" s="166"/>
      <c r="J5" s="166"/>
      <c r="K5" s="167"/>
      <c r="O5" s="180"/>
    </row>
    <row r="6" spans="1:15" s="176" customFormat="1" ht="23.1" customHeight="1">
      <c r="A6" s="171" t="s">
        <v>531</v>
      </c>
      <c r="B6" s="172">
        <v>4837.68</v>
      </c>
      <c r="C6" s="11">
        <v>6.2</v>
      </c>
      <c r="D6" s="162" t="s">
        <v>8</v>
      </c>
      <c r="E6" s="172">
        <v>716.8</v>
      </c>
      <c r="F6" s="161">
        <v>-5.3</v>
      </c>
      <c r="G6" s="162" t="s">
        <v>8</v>
      </c>
      <c r="I6" s="166"/>
      <c r="J6" s="181"/>
      <c r="O6" s="168"/>
    </row>
    <row r="7" spans="1:15" ht="23.1" customHeight="1">
      <c r="A7" s="176" t="s">
        <v>532</v>
      </c>
      <c r="B7" s="172" t="e">
        <v>#REF!</v>
      </c>
      <c r="C7" s="11" t="e">
        <v>#REF!</v>
      </c>
      <c r="D7" s="188" t="e">
        <f t="shared" ref="D7:D27" si="0">RANK(C7,$C$7:$C$27,0)</f>
        <v>#REF!</v>
      </c>
      <c r="E7" s="172" t="e">
        <v>#REF!</v>
      </c>
      <c r="F7" s="161" t="e">
        <v>#REF!</v>
      </c>
      <c r="G7" s="162" t="e">
        <f t="shared" ref="G7:G27" si="1">RANK(F7,$F$7:$F$27,0)</f>
        <v>#REF!</v>
      </c>
      <c r="I7" s="182"/>
      <c r="J7" s="183"/>
      <c r="K7" s="169"/>
      <c r="L7" s="184"/>
      <c r="O7" s="170"/>
    </row>
    <row r="8" spans="1:15" ht="23.1" customHeight="1">
      <c r="A8" s="176" t="s">
        <v>533</v>
      </c>
      <c r="B8" s="172" t="e">
        <v>#REF!</v>
      </c>
      <c r="C8" s="11" t="e">
        <v>#REF!</v>
      </c>
      <c r="D8" s="188" t="e">
        <f t="shared" si="0"/>
        <v>#REF!</v>
      </c>
      <c r="E8" s="172" t="e">
        <v>#REF!</v>
      </c>
      <c r="F8" s="161" t="e">
        <v>#REF!</v>
      </c>
      <c r="G8" s="162" t="e">
        <f t="shared" si="1"/>
        <v>#REF!</v>
      </c>
      <c r="I8" s="182"/>
      <c r="J8" s="183"/>
      <c r="K8" s="169"/>
      <c r="L8" s="184"/>
      <c r="O8" s="170"/>
    </row>
    <row r="9" spans="1:15" ht="23.1" customHeight="1">
      <c r="A9" s="176" t="s">
        <v>534</v>
      </c>
      <c r="B9" s="172" t="e">
        <v>#REF!</v>
      </c>
      <c r="C9" s="11" t="e">
        <v>#REF!</v>
      </c>
      <c r="D9" s="188" t="e">
        <f t="shared" si="0"/>
        <v>#REF!</v>
      </c>
      <c r="E9" s="172" t="e">
        <v>#REF!</v>
      </c>
      <c r="F9" s="161" t="e">
        <v>#REF!</v>
      </c>
      <c r="G9" s="162" t="e">
        <f t="shared" si="1"/>
        <v>#REF!</v>
      </c>
      <c r="I9" s="182"/>
      <c r="J9" s="183"/>
      <c r="K9" s="169"/>
      <c r="L9" s="184"/>
      <c r="O9" s="170"/>
    </row>
    <row r="10" spans="1:15" ht="23.1" customHeight="1">
      <c r="A10" s="176" t="s">
        <v>535</v>
      </c>
      <c r="B10" s="172" t="e">
        <v>#REF!</v>
      </c>
      <c r="C10" s="11" t="e">
        <v>#REF!</v>
      </c>
      <c r="D10" s="188" t="e">
        <f t="shared" si="0"/>
        <v>#REF!</v>
      </c>
      <c r="E10" s="172" t="e">
        <v>#REF!</v>
      </c>
      <c r="F10" s="161" t="e">
        <v>#REF!</v>
      </c>
      <c r="G10" s="162" t="e">
        <f t="shared" si="1"/>
        <v>#REF!</v>
      </c>
      <c r="I10" s="182"/>
      <c r="J10" s="183"/>
      <c r="K10" s="169"/>
      <c r="L10" s="184"/>
      <c r="O10" s="170"/>
    </row>
    <row r="11" spans="1:15" ht="23.1" customHeight="1">
      <c r="A11" s="176" t="s">
        <v>536</v>
      </c>
      <c r="B11" s="172" t="e">
        <v>#REF!</v>
      </c>
      <c r="C11" s="11" t="e">
        <v>#REF!</v>
      </c>
      <c r="D11" s="188" t="e">
        <f t="shared" si="0"/>
        <v>#REF!</v>
      </c>
      <c r="E11" s="172" t="e">
        <v>#REF!</v>
      </c>
      <c r="F11" s="161" t="e">
        <v>#REF!</v>
      </c>
      <c r="G11" s="162" t="e">
        <f t="shared" si="1"/>
        <v>#REF!</v>
      </c>
      <c r="I11" s="182"/>
      <c r="J11" s="183"/>
      <c r="K11" s="169"/>
      <c r="L11" s="184"/>
      <c r="O11" s="170"/>
    </row>
    <row r="12" spans="1:15" ht="23.1" customHeight="1">
      <c r="A12" s="176" t="s">
        <v>537</v>
      </c>
      <c r="B12" s="172" t="e">
        <v>#REF!</v>
      </c>
      <c r="C12" s="11" t="e">
        <v>#REF!</v>
      </c>
      <c r="D12" s="188" t="e">
        <f t="shared" si="0"/>
        <v>#REF!</v>
      </c>
      <c r="E12" s="172" t="e">
        <v>#REF!</v>
      </c>
      <c r="F12" s="161" t="e">
        <v>#REF!</v>
      </c>
      <c r="G12" s="162" t="e">
        <f t="shared" si="1"/>
        <v>#REF!</v>
      </c>
      <c r="I12" s="182"/>
      <c r="J12" s="183"/>
      <c r="K12" s="169"/>
      <c r="L12" s="184"/>
      <c r="O12" s="170"/>
    </row>
    <row r="13" spans="1:15" ht="23.1" customHeight="1">
      <c r="A13" s="176" t="s">
        <v>538</v>
      </c>
      <c r="B13" s="172" t="e">
        <v>#REF!</v>
      </c>
      <c r="C13" s="11" t="e">
        <v>#REF!</v>
      </c>
      <c r="D13" s="188" t="e">
        <f t="shared" si="0"/>
        <v>#REF!</v>
      </c>
      <c r="E13" s="172" t="e">
        <v>#REF!</v>
      </c>
      <c r="F13" s="161" t="e">
        <v>#REF!</v>
      </c>
      <c r="G13" s="162" t="e">
        <f t="shared" si="1"/>
        <v>#REF!</v>
      </c>
      <c r="I13" s="182"/>
      <c r="J13" s="183"/>
      <c r="K13" s="169"/>
      <c r="L13" s="184"/>
      <c r="O13" s="170"/>
    </row>
    <row r="14" spans="1:15" ht="23.1" customHeight="1">
      <c r="A14" s="176" t="s">
        <v>539</v>
      </c>
      <c r="B14" s="172" t="e">
        <v>#REF!</v>
      </c>
      <c r="C14" s="11" t="e">
        <v>#REF!</v>
      </c>
      <c r="D14" s="188" t="e">
        <f t="shared" si="0"/>
        <v>#REF!</v>
      </c>
      <c r="E14" s="172" t="e">
        <v>#REF!</v>
      </c>
      <c r="F14" s="161" t="e">
        <v>#REF!</v>
      </c>
      <c r="G14" s="162" t="e">
        <f t="shared" si="1"/>
        <v>#REF!</v>
      </c>
      <c r="I14" s="182"/>
      <c r="J14" s="183"/>
      <c r="K14" s="169"/>
      <c r="L14" s="184"/>
      <c r="O14" s="170"/>
    </row>
    <row r="15" spans="1:15" ht="23.1" customHeight="1">
      <c r="A15" s="176" t="s">
        <v>540</v>
      </c>
      <c r="B15" s="172" t="e">
        <v>#REF!</v>
      </c>
      <c r="C15" s="11">
        <v>-1.2</v>
      </c>
      <c r="D15" s="188" t="e">
        <f t="shared" si="0"/>
        <v>#REF!</v>
      </c>
      <c r="E15" s="172" t="e">
        <v>#REF!</v>
      </c>
      <c r="F15" s="161" t="e">
        <v>#REF!</v>
      </c>
      <c r="G15" s="162" t="e">
        <f t="shared" si="1"/>
        <v>#REF!</v>
      </c>
      <c r="I15" s="182"/>
      <c r="J15" s="183"/>
      <c r="K15" s="169"/>
      <c r="L15" s="184"/>
      <c r="O15" s="170"/>
    </row>
    <row r="16" spans="1:15" ht="23.1" customHeight="1">
      <c r="A16" s="176" t="s">
        <v>541</v>
      </c>
      <c r="B16" s="172" t="e">
        <v>#REF!</v>
      </c>
      <c r="C16" s="11" t="e">
        <v>#REF!</v>
      </c>
      <c r="D16" s="188" t="e">
        <f t="shared" si="0"/>
        <v>#REF!</v>
      </c>
      <c r="E16" s="172" t="e">
        <v>#REF!</v>
      </c>
      <c r="F16" s="161" t="e">
        <v>#REF!</v>
      </c>
      <c r="G16" s="162" t="e">
        <f t="shared" si="1"/>
        <v>#REF!</v>
      </c>
      <c r="I16" s="182"/>
      <c r="J16" s="183"/>
      <c r="K16" s="169"/>
      <c r="L16" s="184"/>
      <c r="O16" s="170"/>
    </row>
    <row r="17" spans="1:15" ht="23.1" customHeight="1">
      <c r="A17" s="176" t="s">
        <v>542</v>
      </c>
      <c r="B17" s="172" t="e">
        <v>#REF!</v>
      </c>
      <c r="C17" s="11" t="e">
        <v>#REF!</v>
      </c>
      <c r="D17" s="188" t="e">
        <f t="shared" si="0"/>
        <v>#REF!</v>
      </c>
      <c r="E17" s="172" t="e">
        <v>#REF!</v>
      </c>
      <c r="F17" s="161" t="e">
        <v>#REF!</v>
      </c>
      <c r="G17" s="162" t="e">
        <f t="shared" si="1"/>
        <v>#REF!</v>
      </c>
      <c r="I17" s="182"/>
      <c r="J17" s="183"/>
      <c r="K17" s="169"/>
      <c r="L17" s="184"/>
      <c r="O17" s="170"/>
    </row>
    <row r="18" spans="1:15" ht="23.1" customHeight="1">
      <c r="A18" s="176" t="s">
        <v>543</v>
      </c>
      <c r="B18" s="172" t="e">
        <v>#REF!</v>
      </c>
      <c r="C18" s="11" t="e">
        <v>#REF!</v>
      </c>
      <c r="D18" s="188" t="e">
        <f t="shared" si="0"/>
        <v>#REF!</v>
      </c>
      <c r="E18" s="172" t="e">
        <v>#REF!</v>
      </c>
      <c r="F18" s="161" t="e">
        <v>#REF!</v>
      </c>
      <c r="G18" s="162" t="e">
        <f t="shared" si="1"/>
        <v>#REF!</v>
      </c>
      <c r="I18" s="182"/>
      <c r="J18" s="183"/>
      <c r="K18" s="169"/>
      <c r="L18" s="184"/>
      <c r="O18" s="170"/>
    </row>
    <row r="19" spans="1:15" ht="23.1" customHeight="1">
      <c r="A19" s="176" t="s">
        <v>544</v>
      </c>
      <c r="B19" s="172" t="e">
        <v>#REF!</v>
      </c>
      <c r="C19" s="11" t="e">
        <v>#REF!</v>
      </c>
      <c r="D19" s="188" t="e">
        <f t="shared" si="0"/>
        <v>#REF!</v>
      </c>
      <c r="E19" s="172" t="e">
        <v>#REF!</v>
      </c>
      <c r="F19" s="161" t="e">
        <v>#REF!</v>
      </c>
      <c r="G19" s="162" t="e">
        <f t="shared" si="1"/>
        <v>#REF!</v>
      </c>
      <c r="I19" s="182"/>
      <c r="J19" s="183"/>
      <c r="K19" s="169"/>
      <c r="L19" s="184"/>
      <c r="O19" s="170"/>
    </row>
    <row r="20" spans="1:15" ht="23.1" customHeight="1">
      <c r="A20" s="176" t="s">
        <v>529</v>
      </c>
      <c r="B20" s="172" t="e">
        <v>#REF!</v>
      </c>
      <c r="C20" s="11" t="e">
        <v>#REF!</v>
      </c>
      <c r="D20" s="188" t="e">
        <f t="shared" si="0"/>
        <v>#REF!</v>
      </c>
      <c r="E20" s="172" t="e">
        <v>#REF!</v>
      </c>
      <c r="F20" s="161" t="e">
        <v>#REF!</v>
      </c>
      <c r="G20" s="162" t="e">
        <f t="shared" si="1"/>
        <v>#REF!</v>
      </c>
      <c r="I20" s="182"/>
      <c r="J20" s="183"/>
      <c r="K20" s="169"/>
      <c r="L20" s="184"/>
      <c r="O20" s="170"/>
    </row>
    <row r="21" spans="1:15" ht="23.1" customHeight="1">
      <c r="A21" s="176" t="s">
        <v>527</v>
      </c>
      <c r="B21" s="172" t="e">
        <v>#REF!</v>
      </c>
      <c r="C21" s="11" t="e">
        <v>#REF!</v>
      </c>
      <c r="D21" s="188" t="e">
        <f t="shared" si="0"/>
        <v>#REF!</v>
      </c>
      <c r="E21" s="172" t="e">
        <v>#REF!</v>
      </c>
      <c r="F21" s="161" t="e">
        <v>#REF!</v>
      </c>
      <c r="G21" s="162" t="e">
        <f t="shared" si="1"/>
        <v>#REF!</v>
      </c>
      <c r="I21" s="182"/>
      <c r="J21" s="183"/>
      <c r="K21" s="169"/>
      <c r="L21" s="184"/>
      <c r="O21" s="170"/>
    </row>
    <row r="22" spans="1:15" ht="23.1" customHeight="1">
      <c r="A22" s="176" t="s">
        <v>528</v>
      </c>
      <c r="B22" s="172" t="e">
        <v>#REF!</v>
      </c>
      <c r="C22" s="11" t="e">
        <v>#REF!</v>
      </c>
      <c r="D22" s="188" t="e">
        <f t="shared" si="0"/>
        <v>#REF!</v>
      </c>
      <c r="E22" s="172" t="e">
        <v>#REF!</v>
      </c>
      <c r="F22" s="161" t="e">
        <v>#REF!</v>
      </c>
      <c r="G22" s="162" t="e">
        <f t="shared" si="1"/>
        <v>#REF!</v>
      </c>
      <c r="I22" s="182"/>
      <c r="J22" s="183"/>
      <c r="K22" s="169"/>
      <c r="L22" s="184"/>
      <c r="O22" s="170"/>
    </row>
    <row r="23" spans="1:15" ht="23.1" customHeight="1">
      <c r="A23" s="176" t="s">
        <v>545</v>
      </c>
      <c r="B23" s="172" t="e">
        <v>#REF!</v>
      </c>
      <c r="C23" s="11" t="e">
        <v>#REF!</v>
      </c>
      <c r="D23" s="188" t="e">
        <f t="shared" si="0"/>
        <v>#REF!</v>
      </c>
      <c r="E23" s="172" t="e">
        <v>#REF!</v>
      </c>
      <c r="F23" s="161" t="e">
        <v>#REF!</v>
      </c>
      <c r="G23" s="162" t="e">
        <f t="shared" si="1"/>
        <v>#REF!</v>
      </c>
      <c r="I23" s="182"/>
      <c r="J23" s="183"/>
      <c r="K23" s="169"/>
      <c r="L23" s="184"/>
      <c r="O23" s="170"/>
    </row>
    <row r="24" spans="1:15" ht="23.1" customHeight="1">
      <c r="A24" s="176" t="s">
        <v>546</v>
      </c>
      <c r="B24" s="172" t="e">
        <v>#REF!</v>
      </c>
      <c r="C24" s="11" t="e">
        <v>#REF!</v>
      </c>
      <c r="D24" s="188" t="e">
        <f t="shared" si="0"/>
        <v>#REF!</v>
      </c>
      <c r="E24" s="172" t="e">
        <v>#REF!</v>
      </c>
      <c r="F24" s="161" t="e">
        <v>#REF!</v>
      </c>
      <c r="G24" s="162" t="e">
        <f t="shared" si="1"/>
        <v>#REF!</v>
      </c>
      <c r="I24" s="182"/>
      <c r="J24" s="183"/>
      <c r="K24" s="169"/>
      <c r="L24" s="184"/>
      <c r="O24" s="170"/>
    </row>
    <row r="25" spans="1:15" ht="23.1" customHeight="1">
      <c r="A25" s="176" t="s">
        <v>547</v>
      </c>
      <c r="B25" s="172" t="e">
        <v>#REF!</v>
      </c>
      <c r="C25" s="11" t="e">
        <v>#REF!</v>
      </c>
      <c r="D25" s="188" t="e">
        <f t="shared" si="0"/>
        <v>#REF!</v>
      </c>
      <c r="E25" s="172" t="e">
        <v>#REF!</v>
      </c>
      <c r="F25" s="161" t="e">
        <v>#REF!</v>
      </c>
      <c r="G25" s="162" t="e">
        <f t="shared" si="1"/>
        <v>#REF!</v>
      </c>
      <c r="I25" s="182"/>
      <c r="J25" s="183"/>
      <c r="K25" s="169"/>
      <c r="L25" s="184"/>
      <c r="O25" s="170"/>
    </row>
    <row r="26" spans="1:15" ht="23.1" customHeight="1">
      <c r="A26" s="176" t="s">
        <v>548</v>
      </c>
      <c r="B26" s="172" t="e">
        <v>#REF!</v>
      </c>
      <c r="C26" s="11" t="e">
        <v>#REF!</v>
      </c>
      <c r="D26" s="188" t="e">
        <f t="shared" si="0"/>
        <v>#REF!</v>
      </c>
      <c r="E26" s="172" t="e">
        <v>#REF!</v>
      </c>
      <c r="F26" s="161" t="e">
        <v>#REF!</v>
      </c>
      <c r="G26" s="162" t="e">
        <f t="shared" si="1"/>
        <v>#REF!</v>
      </c>
      <c r="I26" s="182"/>
      <c r="J26" s="183"/>
      <c r="K26" s="169"/>
      <c r="L26" s="184"/>
      <c r="O26" s="170"/>
    </row>
    <row r="27" spans="1:15" s="178" customFormat="1" ht="23.1" customHeight="1">
      <c r="A27" s="174" t="s">
        <v>549</v>
      </c>
      <c r="B27" s="175" t="e">
        <v>#REF!</v>
      </c>
      <c r="C27" s="163" t="e">
        <v>#REF!</v>
      </c>
      <c r="D27" s="189" t="e">
        <f t="shared" si="0"/>
        <v>#REF!</v>
      </c>
      <c r="E27" s="175" t="e">
        <v>#REF!</v>
      </c>
      <c r="F27" s="164" t="e">
        <v>#REF!</v>
      </c>
      <c r="G27" s="165" t="e">
        <f t="shared" si="1"/>
        <v>#REF!</v>
      </c>
      <c r="H27" s="177"/>
      <c r="I27" s="182"/>
      <c r="J27" s="183"/>
      <c r="K27" s="169"/>
      <c r="L27" s="177"/>
      <c r="M27" s="177"/>
      <c r="N27" s="177"/>
      <c r="O27" s="168"/>
    </row>
  </sheetData>
  <mergeCells count="5">
    <mergeCell ref="A1:F1"/>
    <mergeCell ref="A2:G2"/>
    <mergeCell ref="B3:D3"/>
    <mergeCell ref="E3:G3"/>
    <mergeCell ref="A3:A4"/>
  </mergeCells>
  <phoneticPr fontId="11" type="noConversion"/>
  <pageMargins left="0.75" right="0.75" top="1" bottom="1" header="0.50902777777777797" footer="0.50902777777777797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653" t="s">
        <v>555</v>
      </c>
      <c r="B1" s="653"/>
      <c r="C1" s="653"/>
      <c r="D1" s="653"/>
      <c r="E1" s="653"/>
      <c r="F1" s="653"/>
      <c r="G1" s="45"/>
    </row>
    <row r="2" spans="1:7" ht="20.25" customHeight="1">
      <c r="A2" s="143"/>
      <c r="B2" s="143"/>
      <c r="C2" s="710" t="s">
        <v>556</v>
      </c>
      <c r="D2" s="710"/>
      <c r="E2" s="710"/>
      <c r="F2" s="710"/>
      <c r="G2" s="45"/>
    </row>
    <row r="3" spans="1:7" s="43" customFormat="1" ht="31.5" customHeight="1">
      <c r="A3" s="714" t="s">
        <v>557</v>
      </c>
      <c r="B3" s="714" t="s">
        <v>10</v>
      </c>
      <c r="C3" s="714"/>
      <c r="D3" s="144"/>
      <c r="E3" s="145"/>
      <c r="F3" s="146"/>
      <c r="G3" s="51"/>
    </row>
    <row r="4" spans="1:7" s="43" customFormat="1" ht="31.5" customHeight="1">
      <c r="A4" s="714"/>
      <c r="B4" s="7" t="s">
        <v>558</v>
      </c>
      <c r="C4" s="8" t="s">
        <v>559</v>
      </c>
      <c r="D4" s="147"/>
      <c r="E4" s="148"/>
      <c r="F4" s="149"/>
      <c r="G4" s="51"/>
    </row>
    <row r="5" spans="1:7" ht="18" customHeight="1">
      <c r="A5" s="150">
        <v>2016</v>
      </c>
      <c r="B5" s="94"/>
      <c r="C5" s="80"/>
      <c r="D5" s="151"/>
      <c r="E5" s="151"/>
      <c r="F5" s="151"/>
    </row>
    <row r="6" spans="1:7" ht="18" customHeight="1">
      <c r="A6" s="150">
        <v>6</v>
      </c>
      <c r="B6" s="94">
        <f>ROUND(3143799,0)</f>
        <v>3143799</v>
      </c>
      <c r="C6" s="95">
        <f>ROUND(10.5,1)</f>
        <v>10.5</v>
      </c>
      <c r="D6" s="151"/>
      <c r="E6" s="151"/>
      <c r="F6" s="151"/>
    </row>
    <row r="7" spans="1:7" ht="18" customHeight="1">
      <c r="A7" s="150">
        <v>7</v>
      </c>
      <c r="B7" s="94">
        <f>ROUND(3788981,0)</f>
        <v>3788981</v>
      </c>
      <c r="C7" s="152">
        <f>ROUND(10.6,1)</f>
        <v>10.6</v>
      </c>
      <c r="D7" s="151"/>
      <c r="E7" s="151"/>
      <c r="F7" s="151"/>
    </row>
    <row r="8" spans="1:7" ht="18" customHeight="1">
      <c r="A8" s="150">
        <v>8</v>
      </c>
      <c r="B8" s="94">
        <f>ROUND(4431853,0)</f>
        <v>4431853</v>
      </c>
      <c r="C8" s="152">
        <f>ROUND(10.6,1)</f>
        <v>10.6</v>
      </c>
      <c r="D8" s="151"/>
      <c r="E8" s="151"/>
      <c r="F8" s="151"/>
    </row>
    <row r="9" spans="1:7" ht="18" customHeight="1">
      <c r="A9" s="150">
        <v>9</v>
      </c>
      <c r="B9" s="94">
        <f>ROUND(5129609,0)</f>
        <v>5129609</v>
      </c>
      <c r="C9" s="152">
        <f>ROUND(11,1)</f>
        <v>11</v>
      </c>
      <c r="D9" s="151"/>
      <c r="E9" s="151"/>
      <c r="F9" s="151"/>
    </row>
    <row r="10" spans="1:7" ht="18" customHeight="1">
      <c r="A10" s="150">
        <v>10</v>
      </c>
      <c r="B10" s="94">
        <f>ROUND(5824115,0)</f>
        <v>5824115</v>
      </c>
      <c r="C10" s="152">
        <f>ROUND(11.5,1)</f>
        <v>11.5</v>
      </c>
      <c r="D10" s="151"/>
      <c r="E10" s="151"/>
      <c r="F10" s="151"/>
    </row>
    <row r="11" spans="1:7">
      <c r="A11" s="150">
        <v>11</v>
      </c>
      <c r="B11" s="94">
        <f>ROUND(6614788,0)</f>
        <v>6614788</v>
      </c>
      <c r="C11" s="152">
        <f>ROUND(11.7,1)</f>
        <v>11.7</v>
      </c>
    </row>
    <row r="12" spans="1:7">
      <c r="A12" s="153">
        <v>12</v>
      </c>
      <c r="B12" s="41">
        <f>ROUND(7665202,0)</f>
        <v>7665202</v>
      </c>
      <c r="C12" s="21">
        <f>ROUND(11.5,1)</f>
        <v>11.5</v>
      </c>
    </row>
    <row r="13" spans="1:7" ht="18" customHeight="1">
      <c r="A13" s="150">
        <v>2017</v>
      </c>
      <c r="B13" s="94"/>
      <c r="C13" s="95"/>
      <c r="D13" s="151"/>
      <c r="E13" s="151"/>
      <c r="F13" s="151"/>
    </row>
    <row r="14" spans="1:7">
      <c r="A14" s="150">
        <v>2</v>
      </c>
      <c r="B14" s="16">
        <f>ROUND(1142507,0)</f>
        <v>1142507</v>
      </c>
      <c r="C14" s="93">
        <f>ROUND(7.5,1)</f>
        <v>7.5</v>
      </c>
    </row>
    <row r="15" spans="1:7">
      <c r="A15" s="15">
        <v>3</v>
      </c>
      <c r="B15" s="16">
        <f>ROUND(1799926,0)</f>
        <v>1799926</v>
      </c>
      <c r="C15" s="21">
        <f>ROUND(7.7,1)</f>
        <v>7.7</v>
      </c>
    </row>
    <row r="16" spans="1:7">
      <c r="A16" s="15">
        <v>4</v>
      </c>
      <c r="B16" s="16">
        <f>ROUND(2404934,0)</f>
        <v>2404934</v>
      </c>
      <c r="C16" s="21">
        <f>ROUND(8.1,1)</f>
        <v>8.1</v>
      </c>
    </row>
    <row r="17" spans="1:256">
      <c r="A17" s="15">
        <v>5</v>
      </c>
      <c r="B17" s="16">
        <f>ROUND(3144236,0)</f>
        <v>3144236</v>
      </c>
      <c r="C17" s="21">
        <f>ROUND(7.5,1)</f>
        <v>7.5</v>
      </c>
    </row>
    <row r="18" spans="1:256">
      <c r="A18" s="15">
        <v>6</v>
      </c>
      <c r="B18" s="16">
        <f>ROUND(4030867,0)</f>
        <v>4030867</v>
      </c>
      <c r="C18" s="21">
        <f>ROUND(8.5,)</f>
        <v>9</v>
      </c>
    </row>
    <row r="19" spans="1:256">
      <c r="A19" s="15">
        <v>7</v>
      </c>
      <c r="B19" s="94">
        <f>ROUND(4819573,0)</f>
        <v>4819573</v>
      </c>
      <c r="C19" s="95">
        <f>ROUND(8.8,1)</f>
        <v>8.8000000000000007</v>
      </c>
    </row>
    <row r="20" spans="1:256">
      <c r="A20" s="154">
        <v>8</v>
      </c>
      <c r="B20" s="41">
        <f>ROUND(5627416,0)</f>
        <v>5627416</v>
      </c>
      <c r="C20" s="21">
        <f>ROUND(9.1,1)</f>
        <v>9.1</v>
      </c>
    </row>
    <row r="21" spans="1:256">
      <c r="A21" s="154">
        <v>9</v>
      </c>
      <c r="B21" s="41">
        <f>ROUND(6503597,0)</f>
        <v>6503597</v>
      </c>
      <c r="C21" s="95">
        <f>ROUND(9.6,1)</f>
        <v>9.6</v>
      </c>
    </row>
    <row r="22" spans="1:256">
      <c r="A22" s="154">
        <v>10</v>
      </c>
      <c r="B22" s="41">
        <f>ROUND(7316245,0)</f>
        <v>7316245</v>
      </c>
      <c r="C22" s="21">
        <f>ROUND(9.3,1)</f>
        <v>9.3000000000000007</v>
      </c>
    </row>
    <row r="23" spans="1:256">
      <c r="A23" s="155">
        <v>11</v>
      </c>
      <c r="B23" s="16">
        <f>ROUND(8208997,0)</f>
        <v>8208997</v>
      </c>
      <c r="C23" s="21">
        <f>ROUND(9.1,1)</f>
        <v>9.1</v>
      </c>
    </row>
    <row r="24" spans="1:256">
      <c r="A24" s="155">
        <v>12</v>
      </c>
      <c r="B24" s="16">
        <f>ROUND(8357945,0)</f>
        <v>8357945</v>
      </c>
      <c r="C24" s="21">
        <f>ROUND(8.5,1)</f>
        <v>8.5</v>
      </c>
    </row>
    <row r="25" spans="1:256">
      <c r="A25" s="15">
        <v>2018</v>
      </c>
      <c r="B25" s="16"/>
      <c r="C25" s="21"/>
    </row>
    <row r="26" spans="1:256">
      <c r="A26" s="15">
        <v>2</v>
      </c>
      <c r="B26" s="16">
        <f>ROUND(1129112,0)</f>
        <v>1129112</v>
      </c>
      <c r="C26" s="21">
        <f>ROUND(0.2,1)</f>
        <v>0.2</v>
      </c>
    </row>
    <row r="27" spans="1:256">
      <c r="A27" s="15">
        <v>3</v>
      </c>
      <c r="B27" s="16">
        <f>ROUND(1788963,0)</f>
        <v>1788963</v>
      </c>
      <c r="C27" s="21">
        <f>ROUND(2.9,1)</f>
        <v>2.9</v>
      </c>
    </row>
    <row r="28" spans="1:256">
      <c r="A28" s="15">
        <v>4</v>
      </c>
      <c r="B28" s="41">
        <f>ROUND(2439875,0)</f>
        <v>2439875</v>
      </c>
      <c r="C28" s="21">
        <f>ROUND(3.8,1)</f>
        <v>3.8</v>
      </c>
    </row>
    <row r="29" spans="1:256">
      <c r="A29" s="15">
        <v>5</v>
      </c>
      <c r="B29" s="41">
        <v>3086749</v>
      </c>
      <c r="C29" s="21">
        <v>4.0999999999999996</v>
      </c>
    </row>
    <row r="30" spans="1:256">
      <c r="A30" s="22">
        <v>6</v>
      </c>
      <c r="B30" s="42">
        <v>3845140</v>
      </c>
      <c r="C30" s="24">
        <v>4.7</v>
      </c>
    </row>
    <row r="31" spans="1:256"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  <c r="IO31" s="154"/>
      <c r="IP31" s="154"/>
      <c r="IQ31" s="154"/>
      <c r="IR31" s="154"/>
      <c r="IS31" s="154"/>
      <c r="IT31" s="154"/>
      <c r="IU31" s="154"/>
      <c r="IV31" s="154"/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L24" sqref="L24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15" t="s">
        <v>10</v>
      </c>
      <c r="B1" s="715"/>
      <c r="C1" s="715"/>
      <c r="D1" s="715"/>
      <c r="E1" s="715"/>
    </row>
    <row r="2" spans="1:5">
      <c r="E2" t="s">
        <v>35</v>
      </c>
    </row>
    <row r="3" spans="1:5" ht="9" customHeight="1"/>
    <row r="4" spans="1:5" ht="18" customHeight="1">
      <c r="A4" s="718" t="s">
        <v>560</v>
      </c>
      <c r="B4" s="716" t="s">
        <v>561</v>
      </c>
      <c r="C4" s="716"/>
      <c r="D4" s="716" t="s">
        <v>562</v>
      </c>
      <c r="E4" s="717"/>
    </row>
    <row r="5" spans="1:5" ht="18" customHeight="1">
      <c r="A5" s="718"/>
      <c r="B5" s="85" t="s">
        <v>563</v>
      </c>
      <c r="C5" s="85" t="s">
        <v>564</v>
      </c>
      <c r="D5" s="85" t="s">
        <v>563</v>
      </c>
      <c r="E5" s="86" t="s">
        <v>564</v>
      </c>
    </row>
    <row r="6" spans="1:5">
      <c r="A6" s="87" t="s">
        <v>263</v>
      </c>
      <c r="B6" s="88"/>
      <c r="C6" s="88"/>
      <c r="D6" s="88"/>
      <c r="E6" s="89"/>
    </row>
    <row r="7" spans="1:5">
      <c r="A7" s="87" t="s">
        <v>565</v>
      </c>
      <c r="B7" s="97">
        <v>88.065600000000003</v>
      </c>
      <c r="C7" s="96">
        <v>5.8</v>
      </c>
      <c r="D7" s="97">
        <v>114.25069999999999</v>
      </c>
      <c r="E7" s="104">
        <v>7.5</v>
      </c>
    </row>
    <row r="8" spans="1:5">
      <c r="A8" s="87" t="s">
        <v>566</v>
      </c>
      <c r="B8" s="97">
        <v>139.58199999999999</v>
      </c>
      <c r="C8" s="96">
        <v>8.8000000000000007</v>
      </c>
      <c r="D8" s="97">
        <v>179.99260000000001</v>
      </c>
      <c r="E8" s="104">
        <v>7.7</v>
      </c>
    </row>
    <row r="9" spans="1:5">
      <c r="A9" s="87" t="s">
        <v>567</v>
      </c>
      <c r="B9" s="97">
        <v>185.22800000000001</v>
      </c>
      <c r="C9" s="96">
        <v>9.4</v>
      </c>
      <c r="D9" s="97">
        <v>240.49340000000001</v>
      </c>
      <c r="E9" s="104">
        <v>8.1</v>
      </c>
    </row>
    <row r="10" spans="1:5">
      <c r="A10" s="87" t="s">
        <v>568</v>
      </c>
      <c r="B10" s="97">
        <v>242.3485</v>
      </c>
      <c r="C10" s="96">
        <v>10.199999999999999</v>
      </c>
      <c r="D10" s="97">
        <v>314.42360000000002</v>
      </c>
      <c r="E10" s="104">
        <v>7.5</v>
      </c>
    </row>
    <row r="11" spans="1:5">
      <c r="A11" s="87" t="s">
        <v>569</v>
      </c>
      <c r="B11" s="35">
        <v>314.37990000000002</v>
      </c>
      <c r="C11" s="96">
        <v>10.5</v>
      </c>
      <c r="D11" s="126">
        <v>403.08670000000001</v>
      </c>
      <c r="E11" s="80">
        <v>9</v>
      </c>
    </row>
    <row r="12" spans="1:5">
      <c r="A12" s="87" t="s">
        <v>570</v>
      </c>
      <c r="B12" s="35">
        <v>378.8981</v>
      </c>
      <c r="C12" s="96">
        <v>10.6</v>
      </c>
      <c r="D12" s="126">
        <v>481.95729999999998</v>
      </c>
      <c r="E12" s="104">
        <v>8.8000000000000007</v>
      </c>
    </row>
    <row r="13" spans="1:5">
      <c r="A13" s="87" t="s">
        <v>571</v>
      </c>
      <c r="B13" s="35">
        <v>443.18529999999998</v>
      </c>
      <c r="C13" s="96">
        <v>10.6</v>
      </c>
      <c r="D13" s="126">
        <v>562.74159999999995</v>
      </c>
      <c r="E13" s="104">
        <v>9.1</v>
      </c>
    </row>
    <row r="14" spans="1:5">
      <c r="A14" s="87" t="s">
        <v>572</v>
      </c>
      <c r="B14" s="35">
        <v>512.96090000000004</v>
      </c>
      <c r="C14" s="94">
        <v>11</v>
      </c>
      <c r="D14" s="126">
        <v>650.35969999999998</v>
      </c>
      <c r="E14" s="104">
        <v>9.6</v>
      </c>
    </row>
    <row r="15" spans="1:5">
      <c r="A15" s="87" t="s">
        <v>573</v>
      </c>
      <c r="B15" s="97">
        <v>582.41150000000005</v>
      </c>
      <c r="C15" s="96">
        <v>11.5</v>
      </c>
      <c r="D15" s="97">
        <v>731.62450000000001</v>
      </c>
      <c r="E15" s="104">
        <v>9.3000000000000007</v>
      </c>
    </row>
    <row r="16" spans="1:5">
      <c r="A16" s="87" t="s">
        <v>574</v>
      </c>
      <c r="B16" s="97">
        <v>661.47879999999998</v>
      </c>
      <c r="C16" s="96">
        <v>11.7</v>
      </c>
      <c r="D16" s="97">
        <v>820.89970000000005</v>
      </c>
      <c r="E16" s="104">
        <v>9.1</v>
      </c>
    </row>
    <row r="17" spans="1:5">
      <c r="A17" s="87" t="s">
        <v>78</v>
      </c>
      <c r="B17" s="97">
        <v>766.52020000000005</v>
      </c>
      <c r="C17" s="96">
        <v>11.5</v>
      </c>
      <c r="D17" s="97">
        <v>835.79449999999997</v>
      </c>
      <c r="E17" s="104">
        <v>8.5</v>
      </c>
    </row>
    <row r="18" spans="1:5" ht="18" customHeight="1">
      <c r="A18" s="718" t="s">
        <v>560</v>
      </c>
      <c r="B18" s="716" t="s">
        <v>3</v>
      </c>
      <c r="C18" s="716"/>
      <c r="D18" s="716" t="s">
        <v>575</v>
      </c>
      <c r="E18" s="717"/>
    </row>
    <row r="19" spans="1:5" ht="18" customHeight="1">
      <c r="A19" s="718"/>
      <c r="B19" s="85" t="s">
        <v>563</v>
      </c>
      <c r="C19" s="85" t="s">
        <v>564</v>
      </c>
      <c r="D19" s="85" t="s">
        <v>563</v>
      </c>
      <c r="E19" s="86" t="s">
        <v>564</v>
      </c>
    </row>
    <row r="20" spans="1:5">
      <c r="A20" s="113" t="s">
        <v>263</v>
      </c>
      <c r="B20" s="114"/>
      <c r="C20" s="114"/>
      <c r="D20" s="114"/>
      <c r="E20" s="129"/>
    </row>
    <row r="21" spans="1:5">
      <c r="A21" s="113" t="s">
        <v>565</v>
      </c>
      <c r="B21" s="115">
        <v>112.91119999999999</v>
      </c>
      <c r="C21" s="117">
        <v>0.2</v>
      </c>
      <c r="D21" s="115"/>
      <c r="E21" s="130"/>
    </row>
    <row r="22" spans="1:5">
      <c r="A22" s="113" t="s">
        <v>566</v>
      </c>
      <c r="B22" s="115">
        <v>178.8963</v>
      </c>
      <c r="C22" s="117">
        <v>2.9</v>
      </c>
      <c r="D22" s="115"/>
      <c r="E22" s="130"/>
    </row>
    <row r="23" spans="1:5">
      <c r="A23" s="113" t="s">
        <v>567</v>
      </c>
      <c r="B23" s="115">
        <v>243.98750000000001</v>
      </c>
      <c r="C23" s="117">
        <v>3.8</v>
      </c>
      <c r="D23" s="115"/>
      <c r="E23" s="130"/>
    </row>
    <row r="24" spans="1:5">
      <c r="A24" s="113" t="s">
        <v>568</v>
      </c>
      <c r="B24" s="115">
        <v>308.67489999999998</v>
      </c>
      <c r="C24" s="117">
        <v>4.0999999999999996</v>
      </c>
      <c r="D24" s="115"/>
      <c r="E24" s="130"/>
    </row>
    <row r="25" spans="1:5">
      <c r="A25" s="113" t="s">
        <v>569</v>
      </c>
      <c r="B25" s="115">
        <v>384.51400000000001</v>
      </c>
      <c r="C25" s="117">
        <v>4.7</v>
      </c>
      <c r="D25" s="115"/>
      <c r="E25" s="130"/>
    </row>
    <row r="26" spans="1:5">
      <c r="A26" s="113" t="s">
        <v>570</v>
      </c>
      <c r="B26" s="115">
        <v>452.67399999999998</v>
      </c>
      <c r="C26" s="117">
        <v>3.7</v>
      </c>
      <c r="D26" s="115"/>
      <c r="E26" s="130"/>
    </row>
    <row r="27" spans="1:5">
      <c r="A27" s="113" t="s">
        <v>571</v>
      </c>
      <c r="B27" s="115">
        <v>518.21770000000004</v>
      </c>
      <c r="C27" s="117">
        <v>2.2000000000000002</v>
      </c>
      <c r="D27" s="115"/>
      <c r="E27" s="130"/>
    </row>
    <row r="28" spans="1:5">
      <c r="A28" s="113" t="s">
        <v>572</v>
      </c>
      <c r="B28" s="115">
        <v>593.4615</v>
      </c>
      <c r="C28" s="117">
        <v>4.0999999999999996</v>
      </c>
      <c r="D28" s="115"/>
      <c r="E28" s="116"/>
    </row>
    <row r="29" spans="1:5">
      <c r="A29" s="113" t="s">
        <v>573</v>
      </c>
      <c r="B29" s="115">
        <v>635.98119999999994</v>
      </c>
      <c r="C29" s="117">
        <v>4.3</v>
      </c>
      <c r="D29" s="115"/>
      <c r="E29" s="116"/>
    </row>
    <row r="30" spans="1:5">
      <c r="A30" s="113" t="s">
        <v>574</v>
      </c>
      <c r="B30" s="115">
        <v>705.74270000000001</v>
      </c>
      <c r="C30" s="117">
        <v>4.8</v>
      </c>
      <c r="D30" s="115"/>
      <c r="E30" s="118"/>
    </row>
    <row r="31" spans="1:5">
      <c r="A31" s="120" t="s">
        <v>78</v>
      </c>
      <c r="B31" s="121">
        <v>769.97</v>
      </c>
      <c r="C31" s="122">
        <v>5</v>
      </c>
      <c r="D31" s="121"/>
      <c r="E31" s="142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A4" sqref="A4:A5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15" t="s">
        <v>11</v>
      </c>
      <c r="B1" s="715"/>
      <c r="C1" s="715"/>
      <c r="D1" s="715"/>
      <c r="E1" s="715"/>
    </row>
    <row r="2" spans="1:5">
      <c r="E2" t="s">
        <v>35</v>
      </c>
    </row>
    <row r="3" spans="1:5" ht="9" customHeight="1"/>
    <row r="4" spans="1:5" ht="18" customHeight="1">
      <c r="A4" s="718" t="s">
        <v>560</v>
      </c>
      <c r="B4" s="719" t="s">
        <v>561</v>
      </c>
      <c r="C4" s="719"/>
      <c r="D4" s="719" t="s">
        <v>562</v>
      </c>
      <c r="E4" s="720"/>
    </row>
    <row r="5" spans="1:5" ht="18" customHeight="1">
      <c r="A5" s="718"/>
      <c r="B5" s="85" t="s">
        <v>563</v>
      </c>
      <c r="C5" s="85" t="s">
        <v>564</v>
      </c>
      <c r="D5" s="85" t="s">
        <v>563</v>
      </c>
      <c r="E5" s="86" t="s">
        <v>564</v>
      </c>
    </row>
    <row r="6" spans="1:5">
      <c r="A6" s="87" t="s">
        <v>263</v>
      </c>
      <c r="B6" s="88"/>
      <c r="C6" s="88"/>
      <c r="D6" s="89"/>
      <c r="E6" s="129"/>
    </row>
    <row r="7" spans="1:5">
      <c r="A7" s="87" t="s">
        <v>565</v>
      </c>
      <c r="B7" s="97">
        <v>75.640299999999996</v>
      </c>
      <c r="C7" s="90">
        <v>11.1</v>
      </c>
      <c r="D7" s="97">
        <v>79.648799999999994</v>
      </c>
      <c r="E7" s="108">
        <v>5.3</v>
      </c>
    </row>
    <row r="8" spans="1:5">
      <c r="A8" s="87" t="s">
        <v>566</v>
      </c>
      <c r="B8" s="97">
        <v>146.0309</v>
      </c>
      <c r="C8" s="90">
        <v>6</v>
      </c>
      <c r="D8" s="97">
        <v>157.5746</v>
      </c>
      <c r="E8" s="108">
        <v>7.9</v>
      </c>
    </row>
    <row r="9" spans="1:5">
      <c r="A9" s="87" t="s">
        <v>567</v>
      </c>
      <c r="B9" s="97">
        <v>207.13409999999999</v>
      </c>
      <c r="C9" s="90">
        <v>5</v>
      </c>
      <c r="D9" s="97">
        <v>205.67429999999999</v>
      </c>
      <c r="E9" s="108">
        <v>-0.7</v>
      </c>
    </row>
    <row r="10" spans="1:5">
      <c r="A10" s="87" t="s">
        <v>568</v>
      </c>
      <c r="B10" s="97">
        <v>307.92829999999998</v>
      </c>
      <c r="C10" s="90">
        <v>7.2</v>
      </c>
      <c r="D10" s="97">
        <v>288.99680000000001</v>
      </c>
      <c r="E10" s="108">
        <v>-6.1</v>
      </c>
    </row>
    <row r="11" spans="1:5">
      <c r="A11" s="87" t="s">
        <v>569</v>
      </c>
      <c r="B11" s="97">
        <v>509.65629999999999</v>
      </c>
      <c r="C11" s="90">
        <v>15.1</v>
      </c>
      <c r="D11" s="97">
        <v>560.43820000000005</v>
      </c>
      <c r="E11" s="108">
        <v>10</v>
      </c>
    </row>
    <row r="12" spans="1:5">
      <c r="A12" s="87" t="s">
        <v>570</v>
      </c>
      <c r="B12" s="97">
        <v>626.35050000000001</v>
      </c>
      <c r="C12" s="90">
        <v>16.3</v>
      </c>
      <c r="D12" s="97">
        <v>686.4511</v>
      </c>
      <c r="E12" s="136">
        <v>9.6</v>
      </c>
    </row>
    <row r="13" spans="1:5">
      <c r="A13" s="87" t="s">
        <v>571</v>
      </c>
      <c r="B13" s="97">
        <v>737.22029999999995</v>
      </c>
      <c r="C13" s="90">
        <v>24.8</v>
      </c>
      <c r="D13" s="97">
        <v>809.69439999999997</v>
      </c>
      <c r="E13" s="108">
        <v>9.8000000000000007</v>
      </c>
    </row>
    <row r="14" spans="1:5">
      <c r="A14" s="87" t="s">
        <v>572</v>
      </c>
      <c r="B14" s="97">
        <v>871.74919999999997</v>
      </c>
      <c r="C14" s="90">
        <v>23.5</v>
      </c>
      <c r="D14" s="97">
        <v>977.24040000000002</v>
      </c>
      <c r="E14" s="108">
        <v>12.1</v>
      </c>
    </row>
    <row r="15" spans="1:5">
      <c r="A15" s="87" t="s">
        <v>573</v>
      </c>
      <c r="B15" s="97">
        <v>1021.5452</v>
      </c>
      <c r="C15" s="90">
        <v>22.6</v>
      </c>
      <c r="D15" s="97">
        <v>1136.7530999999999</v>
      </c>
      <c r="E15" s="108">
        <v>11.3</v>
      </c>
    </row>
    <row r="16" spans="1:5">
      <c r="A16" s="87" t="s">
        <v>574</v>
      </c>
      <c r="B16" s="97">
        <v>1200.0485000000001</v>
      </c>
      <c r="C16" s="90">
        <v>23.9</v>
      </c>
      <c r="D16" s="97">
        <v>1337.6062999999999</v>
      </c>
      <c r="E16" s="108">
        <v>11.5</v>
      </c>
    </row>
    <row r="17" spans="1:5">
      <c r="A17" s="87" t="s">
        <v>78</v>
      </c>
      <c r="B17" s="97">
        <v>1531.5995</v>
      </c>
      <c r="C17" s="90">
        <v>16.600000000000001</v>
      </c>
      <c r="D17" s="97">
        <v>1641.5341000000001</v>
      </c>
      <c r="E17" s="108">
        <v>7.2</v>
      </c>
    </row>
    <row r="18" spans="1:5" ht="18" customHeight="1">
      <c r="A18" s="718" t="s">
        <v>560</v>
      </c>
      <c r="B18" s="719" t="s">
        <v>3</v>
      </c>
      <c r="C18" s="719"/>
      <c r="D18" s="719" t="s">
        <v>575</v>
      </c>
      <c r="E18" s="720"/>
    </row>
    <row r="19" spans="1:5" ht="18" customHeight="1">
      <c r="A19" s="718"/>
      <c r="B19" s="85" t="s">
        <v>563</v>
      </c>
      <c r="C19" s="85" t="s">
        <v>564</v>
      </c>
      <c r="D19" s="85" t="s">
        <v>563</v>
      </c>
      <c r="E19" s="86" t="s">
        <v>564</v>
      </c>
    </row>
    <row r="20" spans="1:5">
      <c r="A20" s="87" t="s">
        <v>263</v>
      </c>
      <c r="B20" s="88"/>
      <c r="C20" s="89"/>
      <c r="D20" s="114"/>
      <c r="E20" s="113"/>
    </row>
    <row r="21" spans="1:5">
      <c r="A21" s="87" t="s">
        <v>565</v>
      </c>
      <c r="B21" s="97">
        <v>84.476100000000002</v>
      </c>
      <c r="C21" s="11">
        <v>8.8000000000000007</v>
      </c>
      <c r="D21" s="115"/>
      <c r="E21" s="21"/>
    </row>
    <row r="22" spans="1:5">
      <c r="A22" s="87" t="s">
        <v>566</v>
      </c>
      <c r="B22" s="97">
        <v>202.00219999999999</v>
      </c>
      <c r="C22" s="11">
        <v>31.6</v>
      </c>
      <c r="D22" s="115"/>
      <c r="E22" s="21"/>
    </row>
    <row r="23" spans="1:5">
      <c r="A23" s="87" t="s">
        <v>567</v>
      </c>
      <c r="B23" s="97">
        <v>263.92750000000001</v>
      </c>
      <c r="C23" s="11">
        <v>31</v>
      </c>
      <c r="D23" s="115"/>
      <c r="E23" s="21"/>
    </row>
    <row r="24" spans="1:5">
      <c r="A24" s="87" t="s">
        <v>568</v>
      </c>
      <c r="B24" s="97">
        <v>339.1968</v>
      </c>
      <c r="C24" s="11">
        <v>19.600000000000001</v>
      </c>
      <c r="D24" s="115"/>
      <c r="E24" s="21"/>
    </row>
    <row r="25" spans="1:5">
      <c r="A25" s="87" t="s">
        <v>569</v>
      </c>
      <c r="B25" s="97">
        <v>551.5829</v>
      </c>
      <c r="C25" s="11">
        <v>13.6</v>
      </c>
      <c r="D25" s="115"/>
      <c r="E25" s="21"/>
    </row>
    <row r="26" spans="1:5">
      <c r="A26" s="87" t="s">
        <v>570</v>
      </c>
      <c r="B26" s="97">
        <v>617.64359999999999</v>
      </c>
      <c r="C26" s="11">
        <v>8.1</v>
      </c>
      <c r="D26" s="115"/>
      <c r="E26" s="21"/>
    </row>
    <row r="27" spans="1:5">
      <c r="A27" s="87" t="s">
        <v>571</v>
      </c>
      <c r="B27" s="97">
        <v>691.78949999999998</v>
      </c>
      <c r="C27" s="11">
        <v>6.8</v>
      </c>
      <c r="D27" s="115"/>
      <c r="E27" s="21"/>
    </row>
    <row r="28" spans="1:5">
      <c r="A28" s="87" t="s">
        <v>572</v>
      </c>
      <c r="B28" s="97">
        <v>822.59540000000004</v>
      </c>
      <c r="C28" s="11">
        <v>10.3</v>
      </c>
      <c r="D28" s="115"/>
      <c r="E28" s="137"/>
    </row>
    <row r="29" spans="1:5">
      <c r="A29" s="87" t="s">
        <v>573</v>
      </c>
      <c r="B29" s="97">
        <v>934.24350000000004</v>
      </c>
      <c r="C29" s="11">
        <v>11.3</v>
      </c>
      <c r="D29" s="115"/>
      <c r="E29" s="137"/>
    </row>
    <row r="30" spans="1:5">
      <c r="A30" s="87" t="s">
        <v>574</v>
      </c>
      <c r="B30" s="97">
        <v>1085.1949</v>
      </c>
      <c r="C30" s="11">
        <v>13.7</v>
      </c>
      <c r="D30" s="115"/>
      <c r="E30" s="137"/>
    </row>
    <row r="31" spans="1:5">
      <c r="A31" s="98" t="s">
        <v>78</v>
      </c>
      <c r="B31" s="138">
        <v>1260.1176</v>
      </c>
      <c r="C31" s="139">
        <v>12.8</v>
      </c>
      <c r="D31" s="140"/>
      <c r="E31" s="141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H5" sqref="H5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15" t="s">
        <v>15</v>
      </c>
      <c r="B1" s="715"/>
      <c r="C1" s="715"/>
      <c r="D1" s="715"/>
      <c r="E1" s="715"/>
    </row>
    <row r="2" spans="1:5">
      <c r="E2" t="s">
        <v>35</v>
      </c>
    </row>
    <row r="3" spans="1:5" ht="9" customHeight="1"/>
    <row r="4" spans="1:5" ht="18" customHeight="1">
      <c r="A4" s="718" t="s">
        <v>560</v>
      </c>
      <c r="B4" s="719" t="s">
        <v>561</v>
      </c>
      <c r="C4" s="719"/>
      <c r="D4" s="719" t="s">
        <v>562</v>
      </c>
      <c r="E4" s="720"/>
    </row>
    <row r="5" spans="1:5" ht="18" customHeight="1">
      <c r="A5" s="718"/>
      <c r="B5" s="85" t="s">
        <v>563</v>
      </c>
      <c r="C5" s="85" t="s">
        <v>564</v>
      </c>
      <c r="D5" s="85" t="s">
        <v>563</v>
      </c>
      <c r="E5" s="86" t="s">
        <v>564</v>
      </c>
    </row>
    <row r="6" spans="1:5">
      <c r="A6" s="87" t="s">
        <v>263</v>
      </c>
      <c r="B6" s="88"/>
      <c r="C6" s="88"/>
      <c r="D6" s="88"/>
      <c r="E6" s="89"/>
    </row>
    <row r="7" spans="1:5">
      <c r="A7" s="87" t="s">
        <v>565</v>
      </c>
      <c r="B7" s="97">
        <v>223.3322</v>
      </c>
      <c r="C7" s="90">
        <v>9</v>
      </c>
      <c r="D7" s="97">
        <v>252.0522</v>
      </c>
      <c r="E7" s="91">
        <v>12</v>
      </c>
    </row>
    <row r="8" spans="1:5">
      <c r="A8" s="87" t="s">
        <v>566</v>
      </c>
      <c r="B8" s="97">
        <v>331.63600000000002</v>
      </c>
      <c r="C8" s="90">
        <v>9</v>
      </c>
      <c r="D8" s="97">
        <v>375.50659999999999</v>
      </c>
      <c r="E8" s="91">
        <v>12.1</v>
      </c>
    </row>
    <row r="9" spans="1:5">
      <c r="A9" s="87" t="s">
        <v>567</v>
      </c>
      <c r="B9" s="97">
        <v>440.19990000000001</v>
      </c>
      <c r="C9" s="90">
        <v>8.9</v>
      </c>
      <c r="D9" s="97">
        <v>496.84949999999998</v>
      </c>
      <c r="E9" s="91">
        <v>11.8</v>
      </c>
    </row>
    <row r="10" spans="1:5">
      <c r="A10" s="87" t="s">
        <v>568</v>
      </c>
      <c r="B10" s="97">
        <v>557.79859999999996</v>
      </c>
      <c r="C10" s="90">
        <v>8.9</v>
      </c>
      <c r="D10" s="97">
        <v>624.77110000000005</v>
      </c>
      <c r="E10" s="91">
        <v>11.5</v>
      </c>
    </row>
    <row r="11" spans="1:5">
      <c r="A11" s="87" t="s">
        <v>569</v>
      </c>
      <c r="B11" s="97">
        <v>676.02059999999994</v>
      </c>
      <c r="C11" s="90">
        <v>8.8000000000000007</v>
      </c>
      <c r="D11" s="97">
        <v>754.39840000000004</v>
      </c>
      <c r="E11" s="91">
        <v>11.1</v>
      </c>
    </row>
    <row r="12" spans="1:5">
      <c r="A12" s="87" t="s">
        <v>570</v>
      </c>
      <c r="B12" s="97">
        <v>797.58900000000006</v>
      </c>
      <c r="C12" s="90">
        <v>9</v>
      </c>
      <c r="D12" s="97">
        <v>886.51319999999998</v>
      </c>
      <c r="E12" s="91">
        <v>10.8</v>
      </c>
    </row>
    <row r="13" spans="1:5">
      <c r="A13" s="87" t="s">
        <v>571</v>
      </c>
      <c r="B13" s="97">
        <v>919.37030000000004</v>
      </c>
      <c r="C13" s="90">
        <v>8.9</v>
      </c>
      <c r="D13" s="97">
        <v>1016.5674</v>
      </c>
      <c r="E13" s="91">
        <v>10.199999999999999</v>
      </c>
    </row>
    <row r="14" spans="1:5">
      <c r="A14" s="87" t="s">
        <v>572</v>
      </c>
      <c r="B14" s="97">
        <v>1045.7008000000001</v>
      </c>
      <c r="C14" s="90">
        <v>9.3000000000000007</v>
      </c>
      <c r="D14" s="97">
        <v>1155.8877</v>
      </c>
      <c r="E14" s="91">
        <v>10.199999999999999</v>
      </c>
    </row>
    <row r="15" spans="1:5">
      <c r="A15" s="87" t="s">
        <v>573</v>
      </c>
      <c r="B15" s="97">
        <v>1178.2159999999999</v>
      </c>
      <c r="C15" s="90">
        <v>9.5</v>
      </c>
      <c r="D15" s="97">
        <v>1296.2203999999999</v>
      </c>
      <c r="E15" s="91">
        <v>10.199999999999999</v>
      </c>
    </row>
    <row r="16" spans="1:5">
      <c r="A16" s="87" t="s">
        <v>574</v>
      </c>
      <c r="B16" s="97">
        <v>1302.5842</v>
      </c>
      <c r="C16" s="90">
        <v>9.4</v>
      </c>
      <c r="D16" s="97">
        <v>1433.9245000000001</v>
      </c>
      <c r="E16" s="91">
        <v>10.199999999999999</v>
      </c>
    </row>
    <row r="17" spans="1:5">
      <c r="A17" s="87" t="s">
        <v>78</v>
      </c>
      <c r="B17" s="97">
        <v>1432.9570000000001</v>
      </c>
      <c r="C17" s="90">
        <v>9.5</v>
      </c>
      <c r="D17" s="97">
        <v>1578.0802000000001</v>
      </c>
      <c r="E17" s="91">
        <v>10.1</v>
      </c>
    </row>
    <row r="18" spans="1:5" ht="18" customHeight="1">
      <c r="A18" s="718" t="s">
        <v>560</v>
      </c>
      <c r="B18" s="719" t="s">
        <v>3</v>
      </c>
      <c r="C18" s="719"/>
      <c r="D18" s="719" t="s">
        <v>575</v>
      </c>
      <c r="E18" s="720"/>
    </row>
    <row r="19" spans="1:5" ht="18" customHeight="1">
      <c r="A19" s="718"/>
      <c r="B19" s="85" t="s">
        <v>563</v>
      </c>
      <c r="C19" s="85" t="s">
        <v>564</v>
      </c>
      <c r="D19" s="85" t="s">
        <v>563</v>
      </c>
      <c r="E19" s="86" t="s">
        <v>564</v>
      </c>
    </row>
    <row r="20" spans="1:5">
      <c r="A20" s="87" t="s">
        <v>263</v>
      </c>
      <c r="B20" s="88"/>
      <c r="C20" s="88"/>
      <c r="D20" s="88"/>
      <c r="E20" s="89"/>
    </row>
    <row r="21" spans="1:5">
      <c r="A21" s="87" t="s">
        <v>565</v>
      </c>
      <c r="B21" s="128">
        <v>276.1961</v>
      </c>
      <c r="C21" s="117">
        <v>10.1</v>
      </c>
      <c r="D21" s="115"/>
      <c r="E21" s="134"/>
    </row>
    <row r="22" spans="1:5">
      <c r="A22" s="87" t="s">
        <v>566</v>
      </c>
      <c r="B22" s="128">
        <v>412.05630000000002</v>
      </c>
      <c r="C22" s="117">
        <v>10.1</v>
      </c>
      <c r="D22" s="115"/>
      <c r="E22" s="134"/>
    </row>
    <row r="23" spans="1:5">
      <c r="A23" s="87" t="s">
        <v>567</v>
      </c>
      <c r="B23" s="128">
        <v>546.28399999999999</v>
      </c>
      <c r="C23" s="117">
        <v>10.1</v>
      </c>
      <c r="D23" s="115"/>
      <c r="E23" s="134"/>
    </row>
    <row r="24" spans="1:5">
      <c r="A24" s="87" t="s">
        <v>568</v>
      </c>
      <c r="B24" s="128">
        <v>682.91740000000004</v>
      </c>
      <c r="C24" s="117">
        <v>10</v>
      </c>
      <c r="D24" s="115"/>
      <c r="E24" s="134"/>
    </row>
    <row r="25" spans="1:5">
      <c r="A25" s="87" t="s">
        <v>569</v>
      </c>
      <c r="B25" s="128">
        <v>821.44159999999999</v>
      </c>
      <c r="C25" s="117">
        <v>10</v>
      </c>
      <c r="D25" s="115"/>
      <c r="E25" s="134"/>
    </row>
    <row r="26" spans="1:5">
      <c r="A26" s="87" t="s">
        <v>570</v>
      </c>
      <c r="B26" s="128">
        <v>965.60069999999996</v>
      </c>
      <c r="C26" s="117">
        <v>10.199999999999999</v>
      </c>
      <c r="D26" s="115"/>
      <c r="E26" s="134"/>
    </row>
    <row r="27" spans="1:5">
      <c r="A27" s="87" t="s">
        <v>571</v>
      </c>
      <c r="B27" s="128">
        <v>1106.5085999999999</v>
      </c>
      <c r="C27" s="117">
        <v>10.3</v>
      </c>
      <c r="D27" s="115"/>
      <c r="E27" s="134"/>
    </row>
    <row r="28" spans="1:5">
      <c r="A28" s="87" t="s">
        <v>572</v>
      </c>
      <c r="B28" s="128">
        <v>1255.6134</v>
      </c>
      <c r="C28" s="117">
        <v>10.4</v>
      </c>
      <c r="D28" s="115"/>
      <c r="E28" s="119"/>
    </row>
    <row r="29" spans="1:5">
      <c r="A29" s="87" t="s">
        <v>573</v>
      </c>
      <c r="B29" s="128">
        <v>1404.1089999999999</v>
      </c>
      <c r="C29" s="117">
        <v>10.3</v>
      </c>
      <c r="D29" s="115"/>
      <c r="E29" s="119"/>
    </row>
    <row r="30" spans="1:5">
      <c r="A30" s="87" t="s">
        <v>574</v>
      </c>
      <c r="B30" s="128">
        <v>1549.0710999999999</v>
      </c>
      <c r="C30" s="117">
        <v>10.3</v>
      </c>
      <c r="D30" s="115"/>
      <c r="E30" s="119"/>
    </row>
    <row r="31" spans="1:5">
      <c r="A31" s="98" t="s">
        <v>78</v>
      </c>
      <c r="B31" s="135">
        <v>1697.3</v>
      </c>
      <c r="C31" s="122">
        <v>10.3</v>
      </c>
      <c r="D31" s="123"/>
      <c r="E31" s="124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I7" sqref="I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1.25" customWidth="1"/>
  </cols>
  <sheetData>
    <row r="1" spans="1:5" ht="27" customHeight="1">
      <c r="A1" s="715" t="s">
        <v>554</v>
      </c>
      <c r="B1" s="715"/>
      <c r="C1" s="715"/>
      <c r="D1" s="715"/>
      <c r="E1" s="715"/>
    </row>
    <row r="2" spans="1:5">
      <c r="E2" t="s">
        <v>576</v>
      </c>
    </row>
    <row r="3" spans="1:5" ht="9" customHeight="1"/>
    <row r="4" spans="1:5" ht="18" customHeight="1">
      <c r="A4" s="718" t="s">
        <v>560</v>
      </c>
      <c r="B4" s="719" t="s">
        <v>561</v>
      </c>
      <c r="C4" s="719"/>
      <c r="D4" s="719" t="s">
        <v>562</v>
      </c>
      <c r="E4" s="720"/>
    </row>
    <row r="5" spans="1:5" ht="18" customHeight="1">
      <c r="A5" s="718"/>
      <c r="B5" s="85" t="s">
        <v>563</v>
      </c>
      <c r="C5" s="85" t="s">
        <v>564</v>
      </c>
      <c r="D5" s="85" t="s">
        <v>563</v>
      </c>
      <c r="E5" s="86" t="s">
        <v>564</v>
      </c>
    </row>
    <row r="6" spans="1:5">
      <c r="A6" s="87" t="s">
        <v>263</v>
      </c>
      <c r="B6" s="88"/>
      <c r="C6" s="88"/>
      <c r="D6" s="125"/>
      <c r="E6" s="113"/>
    </row>
    <row r="7" spans="1:5">
      <c r="A7" s="87" t="s">
        <v>565</v>
      </c>
      <c r="B7" s="126">
        <v>38.273299999999999</v>
      </c>
      <c r="C7" s="127">
        <v>-12.3</v>
      </c>
      <c r="D7" s="128">
        <v>41.5396</v>
      </c>
      <c r="E7" s="21">
        <v>14</v>
      </c>
    </row>
    <row r="8" spans="1:5">
      <c r="A8" s="87" t="s">
        <v>566</v>
      </c>
      <c r="B8" s="126">
        <v>58.064900000000002</v>
      </c>
      <c r="C8" s="127">
        <v>-7.6</v>
      </c>
      <c r="D8" s="128">
        <v>72.846400000000003</v>
      </c>
      <c r="E8" s="21">
        <v>29.6</v>
      </c>
    </row>
    <row r="9" spans="1:5">
      <c r="A9" s="87" t="s">
        <v>567</v>
      </c>
      <c r="B9" s="126">
        <v>74.764899999999997</v>
      </c>
      <c r="C9" s="127">
        <v>-13.4</v>
      </c>
      <c r="D9" s="128">
        <v>100.1592</v>
      </c>
      <c r="E9" s="21">
        <v>37.299999999999997</v>
      </c>
    </row>
    <row r="10" spans="1:5">
      <c r="A10" s="87" t="s">
        <v>568</v>
      </c>
      <c r="B10" s="126">
        <v>97.343299999999999</v>
      </c>
      <c r="C10" s="127">
        <v>-16.3</v>
      </c>
      <c r="D10" s="128">
        <v>134.18539999999999</v>
      </c>
      <c r="E10" s="21">
        <v>40.5</v>
      </c>
    </row>
    <row r="11" spans="1:5">
      <c r="A11" s="87" t="s">
        <v>569</v>
      </c>
      <c r="B11" s="126">
        <v>120.4325</v>
      </c>
      <c r="C11" s="127">
        <v>-20.8</v>
      </c>
      <c r="D11" s="128">
        <v>163.98159999999999</v>
      </c>
      <c r="E11" s="21">
        <v>38.299999999999997</v>
      </c>
    </row>
    <row r="12" spans="1:5">
      <c r="A12" s="87" t="s">
        <v>570</v>
      </c>
      <c r="B12" s="126">
        <v>147.29349999999999</v>
      </c>
      <c r="C12" s="127">
        <v>-19.600000000000001</v>
      </c>
      <c r="D12" s="128">
        <v>196.4922</v>
      </c>
      <c r="E12" s="21">
        <v>35.1</v>
      </c>
    </row>
    <row r="13" spans="1:5">
      <c r="A13" s="87" t="s">
        <v>571</v>
      </c>
      <c r="B13" s="126">
        <v>177.3237</v>
      </c>
      <c r="C13" s="127">
        <v>-18.100000000000001</v>
      </c>
      <c r="D13" s="128">
        <v>225.07079999999999</v>
      </c>
      <c r="E13" s="21">
        <v>28.2</v>
      </c>
    </row>
    <row r="14" spans="1:5">
      <c r="A14" s="87" t="s">
        <v>572</v>
      </c>
      <c r="B14" s="126">
        <v>213.14490000000001</v>
      </c>
      <c r="C14" s="127">
        <v>-11.9</v>
      </c>
      <c r="D14" s="128">
        <v>249.32230000000001</v>
      </c>
      <c r="E14" s="21">
        <v>18</v>
      </c>
    </row>
    <row r="15" spans="1:5">
      <c r="A15" s="87" t="s">
        <v>573</v>
      </c>
      <c r="B15" s="126">
        <v>240.9083</v>
      </c>
      <c r="C15" s="127">
        <v>-8.6</v>
      </c>
      <c r="D15" s="128">
        <v>271.80349999999999</v>
      </c>
      <c r="E15" s="21">
        <v>13.7</v>
      </c>
    </row>
    <row r="16" spans="1:5">
      <c r="A16" s="87" t="s">
        <v>574</v>
      </c>
      <c r="B16" s="126">
        <v>271.38979999999998</v>
      </c>
      <c r="C16" s="127">
        <v>-5.2</v>
      </c>
      <c r="D16" s="128">
        <v>302.62740000000002</v>
      </c>
      <c r="E16" s="21">
        <v>11.5</v>
      </c>
    </row>
    <row r="17" spans="1:5">
      <c r="A17" s="87" t="s">
        <v>78</v>
      </c>
      <c r="B17" s="126">
        <v>304.4443</v>
      </c>
      <c r="C17" s="127">
        <v>-4.5999999999999996</v>
      </c>
      <c r="D17" s="128">
        <v>345.6404</v>
      </c>
      <c r="E17" s="21">
        <v>13.5</v>
      </c>
    </row>
    <row r="18" spans="1:5" ht="18" customHeight="1">
      <c r="A18" s="718" t="s">
        <v>560</v>
      </c>
      <c r="B18" s="719" t="s">
        <v>3</v>
      </c>
      <c r="C18" s="719"/>
      <c r="D18" s="719" t="s">
        <v>575</v>
      </c>
      <c r="E18" s="720"/>
    </row>
    <row r="19" spans="1:5" ht="18" customHeight="1">
      <c r="A19" s="718"/>
      <c r="B19" s="85" t="s">
        <v>563</v>
      </c>
      <c r="C19" s="85" t="s">
        <v>564</v>
      </c>
      <c r="D19" s="85" t="s">
        <v>563</v>
      </c>
      <c r="E19" s="86" t="s">
        <v>564</v>
      </c>
    </row>
    <row r="20" spans="1:5">
      <c r="A20" s="113" t="s">
        <v>263</v>
      </c>
      <c r="B20" s="114"/>
      <c r="C20" s="129"/>
      <c r="D20" s="88"/>
      <c r="E20" s="113"/>
    </row>
    <row r="21" spans="1:5">
      <c r="A21" s="113" t="s">
        <v>565</v>
      </c>
      <c r="B21" s="115">
        <v>44.646900000000002</v>
      </c>
      <c r="C21" s="130">
        <v>7.4166999999999996</v>
      </c>
      <c r="D21" s="126"/>
      <c r="E21" s="21"/>
    </row>
    <row r="22" spans="1:5">
      <c r="A22" s="113" t="s">
        <v>566</v>
      </c>
      <c r="B22" s="115">
        <v>69.342299999999994</v>
      </c>
      <c r="C22" s="130">
        <v>-4.9000000000000004</v>
      </c>
      <c r="D22" s="126"/>
      <c r="E22" s="21"/>
    </row>
    <row r="23" spans="1:5">
      <c r="A23" s="113" t="s">
        <v>567</v>
      </c>
      <c r="B23" s="115">
        <v>94.251300000000001</v>
      </c>
      <c r="C23" s="130">
        <v>-6</v>
      </c>
      <c r="D23" s="126"/>
      <c r="E23" s="21"/>
    </row>
    <row r="24" spans="1:5">
      <c r="A24" s="113" t="s">
        <v>568</v>
      </c>
      <c r="B24" s="115">
        <v>128.91319999999999</v>
      </c>
      <c r="C24" s="130">
        <v>-4</v>
      </c>
      <c r="D24" s="126"/>
      <c r="E24" s="21"/>
    </row>
    <row r="25" spans="1:5">
      <c r="A25" s="113" t="s">
        <v>569</v>
      </c>
      <c r="B25" s="115">
        <v>165.23060000000001</v>
      </c>
      <c r="C25" s="130">
        <v>0.7</v>
      </c>
      <c r="D25" s="126"/>
      <c r="E25" s="21"/>
    </row>
    <row r="26" spans="1:5">
      <c r="A26" s="113" t="s">
        <v>570</v>
      </c>
      <c r="B26" s="115">
        <v>202.01259999999999</v>
      </c>
      <c r="C26" s="130">
        <v>2.8</v>
      </c>
      <c r="D26" s="126"/>
      <c r="E26" s="21"/>
    </row>
    <row r="27" spans="1:5">
      <c r="A27" s="113" t="s">
        <v>571</v>
      </c>
      <c r="B27" s="115">
        <v>238.41309999999999</v>
      </c>
      <c r="C27" s="130">
        <v>5.9</v>
      </c>
      <c r="D27" s="126"/>
      <c r="E27" s="131"/>
    </row>
    <row r="28" spans="1:5">
      <c r="A28" s="113" t="s">
        <v>572</v>
      </c>
      <c r="B28" s="115">
        <v>270.61200000000002</v>
      </c>
      <c r="C28" s="130">
        <v>8.5</v>
      </c>
      <c r="D28" s="126"/>
      <c r="E28" s="131"/>
    </row>
    <row r="29" spans="1:5">
      <c r="A29" s="113" t="s">
        <v>573</v>
      </c>
      <c r="B29" s="115">
        <v>304.28559999999999</v>
      </c>
      <c r="C29" s="130">
        <v>11.9</v>
      </c>
      <c r="D29" s="126"/>
      <c r="E29" s="131"/>
    </row>
    <row r="30" spans="1:5">
      <c r="A30" s="113" t="s">
        <v>574</v>
      </c>
      <c r="B30" s="115">
        <v>341.42</v>
      </c>
      <c r="C30" s="130">
        <v>12.8</v>
      </c>
      <c r="D30" s="92"/>
      <c r="E30" s="131"/>
    </row>
    <row r="31" spans="1:5">
      <c r="A31" s="120" t="s">
        <v>78</v>
      </c>
      <c r="B31" s="121">
        <v>377.03</v>
      </c>
      <c r="C31" s="132">
        <v>9</v>
      </c>
      <c r="D31" s="133"/>
      <c r="E31" s="120"/>
    </row>
    <row r="32" spans="1:5">
      <c r="A32" t="s">
        <v>577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I8" sqref="I8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10" width="9.375" customWidth="1"/>
  </cols>
  <sheetData>
    <row r="1" spans="1:5" ht="27" customHeight="1">
      <c r="A1" s="715" t="s">
        <v>578</v>
      </c>
      <c r="B1" s="715"/>
      <c r="C1" s="715"/>
      <c r="D1" s="715"/>
      <c r="E1" s="715"/>
    </row>
    <row r="2" spans="1:5">
      <c r="A2" s="84"/>
      <c r="B2" s="84"/>
      <c r="C2" s="84"/>
      <c r="D2" s="84"/>
      <c r="E2" s="84" t="s">
        <v>35</v>
      </c>
    </row>
    <row r="3" spans="1:5" ht="9" customHeight="1">
      <c r="A3" s="84"/>
      <c r="B3" s="84"/>
      <c r="C3" s="84"/>
      <c r="D3" s="84"/>
      <c r="E3" s="84"/>
    </row>
    <row r="4" spans="1:5" ht="18" customHeight="1">
      <c r="A4" s="718" t="s">
        <v>560</v>
      </c>
      <c r="B4" s="719" t="s">
        <v>561</v>
      </c>
      <c r="C4" s="719"/>
      <c r="D4" s="719" t="s">
        <v>562</v>
      </c>
      <c r="E4" s="720"/>
    </row>
    <row r="5" spans="1:5" ht="18" customHeight="1">
      <c r="A5" s="718"/>
      <c r="B5" s="85" t="s">
        <v>563</v>
      </c>
      <c r="C5" s="85" t="s">
        <v>564</v>
      </c>
      <c r="D5" s="85" t="s">
        <v>563</v>
      </c>
      <c r="E5" s="86" t="s">
        <v>564</v>
      </c>
    </row>
    <row r="6" spans="1:5">
      <c r="A6" s="87" t="s">
        <v>263</v>
      </c>
      <c r="B6" s="88"/>
      <c r="C6" s="88"/>
      <c r="D6" s="88"/>
      <c r="E6" s="89"/>
    </row>
    <row r="7" spans="1:5">
      <c r="A7" s="87" t="s">
        <v>565</v>
      </c>
      <c r="B7" s="97">
        <v>14.361800000000001</v>
      </c>
      <c r="C7" s="90">
        <v>13.1</v>
      </c>
      <c r="D7" s="97">
        <v>16.886500000000002</v>
      </c>
      <c r="E7" s="91">
        <v>21.3</v>
      </c>
    </row>
    <row r="8" spans="1:5">
      <c r="A8" s="87" t="s">
        <v>566</v>
      </c>
      <c r="B8" s="97">
        <v>22.281199999999998</v>
      </c>
      <c r="C8" s="90">
        <v>9.6</v>
      </c>
      <c r="D8" s="97">
        <v>24.8142</v>
      </c>
      <c r="E8" s="91">
        <v>15.8</v>
      </c>
    </row>
    <row r="9" spans="1:5">
      <c r="A9" s="87" t="s">
        <v>567</v>
      </c>
      <c r="B9" s="97">
        <v>31.7363</v>
      </c>
      <c r="C9" s="90">
        <v>14</v>
      </c>
      <c r="D9" s="97">
        <v>32.581499999999998</v>
      </c>
      <c r="E9" s="91">
        <v>7.3833355854890899</v>
      </c>
    </row>
    <row r="10" spans="1:5">
      <c r="A10" s="87" t="s">
        <v>568</v>
      </c>
      <c r="B10" s="97">
        <v>41.3127</v>
      </c>
      <c r="C10" s="90">
        <v>8.6999999999999993</v>
      </c>
      <c r="D10" s="97">
        <v>40.163499999999999</v>
      </c>
      <c r="E10" s="91">
        <v>2.1</v>
      </c>
    </row>
    <row r="11" spans="1:5">
      <c r="A11" s="87" t="s">
        <v>569</v>
      </c>
      <c r="B11" s="97">
        <v>56.6175</v>
      </c>
      <c r="C11" s="90">
        <v>5</v>
      </c>
      <c r="D11" s="97">
        <v>58.381900000000002</v>
      </c>
      <c r="E11" s="91">
        <v>6.8</v>
      </c>
    </row>
    <row r="12" spans="1:5">
      <c r="A12" s="87" t="s">
        <v>570</v>
      </c>
      <c r="B12" s="97">
        <v>66.3904</v>
      </c>
      <c r="C12" s="90">
        <v>7.7</v>
      </c>
      <c r="D12" s="97">
        <v>67.249200000000002</v>
      </c>
      <c r="E12" s="91">
        <v>4.4000000000000004</v>
      </c>
    </row>
    <row r="13" spans="1:5">
      <c r="A13" s="87" t="s">
        <v>571</v>
      </c>
      <c r="B13" s="97">
        <v>73.539000000000001</v>
      </c>
      <c r="C13" s="90">
        <v>7.7</v>
      </c>
      <c r="D13" s="97">
        <v>74.591099999999997</v>
      </c>
      <c r="E13" s="91">
        <v>4.2</v>
      </c>
    </row>
    <row r="14" spans="1:5">
      <c r="A14" s="87" t="s">
        <v>572</v>
      </c>
      <c r="B14" s="97">
        <v>81.573599999999999</v>
      </c>
      <c r="C14" s="90">
        <v>7.2</v>
      </c>
      <c r="D14" s="97">
        <v>86.942099999999996</v>
      </c>
      <c r="E14" s="91">
        <v>9.1999999999999993</v>
      </c>
    </row>
    <row r="15" spans="1:5">
      <c r="A15" s="87" t="s">
        <v>573</v>
      </c>
      <c r="B15" s="97">
        <v>89.441400000000002</v>
      </c>
      <c r="C15" s="90">
        <v>7.4</v>
      </c>
      <c r="D15" s="97">
        <v>119.6191</v>
      </c>
      <c r="E15" s="91">
        <v>36.799999999999997</v>
      </c>
    </row>
    <row r="16" spans="1:5">
      <c r="A16" s="87" t="s">
        <v>574</v>
      </c>
      <c r="B16" s="97">
        <v>96.633700000000005</v>
      </c>
      <c r="C16" s="90">
        <v>3.8</v>
      </c>
      <c r="D16" s="97">
        <v>126.08499999999999</v>
      </c>
      <c r="E16" s="91">
        <v>32.4</v>
      </c>
    </row>
    <row r="17" spans="1:5">
      <c r="A17" s="87" t="s">
        <v>78</v>
      </c>
      <c r="B17" s="97">
        <v>112.9713</v>
      </c>
      <c r="C17" s="90">
        <v>-4.8</v>
      </c>
      <c r="D17" s="97">
        <v>134.9958</v>
      </c>
      <c r="E17" s="91">
        <v>21</v>
      </c>
    </row>
    <row r="18" spans="1:5" ht="18" customHeight="1">
      <c r="A18" s="718" t="s">
        <v>560</v>
      </c>
      <c r="B18" s="719" t="s">
        <v>3</v>
      </c>
      <c r="C18" s="719"/>
      <c r="D18" s="719" t="s">
        <v>575</v>
      </c>
      <c r="E18" s="720"/>
    </row>
    <row r="19" spans="1:5" ht="18" customHeight="1">
      <c r="A19" s="718"/>
      <c r="B19" s="85" t="s">
        <v>563</v>
      </c>
      <c r="C19" s="85" t="s">
        <v>564</v>
      </c>
      <c r="D19" s="85" t="s">
        <v>563</v>
      </c>
      <c r="E19" s="86" t="s">
        <v>564</v>
      </c>
    </row>
    <row r="20" spans="1:5">
      <c r="A20" s="113" t="s">
        <v>263</v>
      </c>
      <c r="B20" s="114">
        <v>13.1471</v>
      </c>
      <c r="C20" s="114">
        <v>33.5</v>
      </c>
      <c r="D20" s="115">
        <v>17.38</v>
      </c>
      <c r="E20" s="116">
        <v>32.200000000000003</v>
      </c>
    </row>
    <row r="21" spans="1:5">
      <c r="A21" s="113" t="s">
        <v>565</v>
      </c>
      <c r="B21" s="115">
        <v>22.247900000000001</v>
      </c>
      <c r="C21" s="117">
        <v>31.7</v>
      </c>
      <c r="D21" s="115"/>
      <c r="E21" s="118"/>
    </row>
    <row r="22" spans="1:5">
      <c r="A22" s="113" t="s">
        <v>566</v>
      </c>
      <c r="B22" s="115">
        <v>30.257200000000001</v>
      </c>
      <c r="C22" s="117">
        <v>21.9</v>
      </c>
      <c r="D22" s="115"/>
      <c r="E22" s="118"/>
    </row>
    <row r="23" spans="1:5">
      <c r="A23" s="113" t="s">
        <v>567</v>
      </c>
      <c r="B23" s="115">
        <v>40.363399999999999</v>
      </c>
      <c r="C23" s="117">
        <v>23.9</v>
      </c>
      <c r="D23" s="115"/>
      <c r="E23" s="118"/>
    </row>
    <row r="24" spans="1:5">
      <c r="A24" s="113" t="s">
        <v>568</v>
      </c>
      <c r="B24" s="115">
        <v>49.9011</v>
      </c>
      <c r="C24" s="117">
        <v>24.244898975437899</v>
      </c>
      <c r="D24" s="115"/>
      <c r="E24" s="118"/>
    </row>
    <row r="25" spans="1:5">
      <c r="A25" s="113" t="s">
        <v>569</v>
      </c>
      <c r="B25" s="115">
        <v>64.792299999999997</v>
      </c>
      <c r="C25" s="117">
        <v>11</v>
      </c>
      <c r="D25" s="115"/>
      <c r="E25" s="118"/>
    </row>
    <row r="26" spans="1:5">
      <c r="A26" s="113" t="s">
        <v>570</v>
      </c>
      <c r="B26" s="115">
        <v>75.1173</v>
      </c>
      <c r="C26" s="117">
        <v>11.7</v>
      </c>
      <c r="D26" s="115"/>
      <c r="E26" s="118"/>
    </row>
    <row r="27" spans="1:5">
      <c r="A27" s="113" t="s">
        <v>571</v>
      </c>
      <c r="B27" s="115">
        <v>83.683400000000006</v>
      </c>
      <c r="C27" s="117">
        <v>12.2</v>
      </c>
      <c r="D27" s="115"/>
      <c r="E27" s="118"/>
    </row>
    <row r="28" spans="1:5">
      <c r="A28" s="113" t="s">
        <v>572</v>
      </c>
      <c r="B28" s="115">
        <v>92.194999999999993</v>
      </c>
      <c r="C28" s="117">
        <v>12.7</v>
      </c>
      <c r="D28" s="115"/>
      <c r="E28" s="119"/>
    </row>
    <row r="29" spans="1:5">
      <c r="A29" s="113" t="s">
        <v>573</v>
      </c>
      <c r="B29" s="115">
        <v>100.4627</v>
      </c>
      <c r="C29" s="117">
        <v>11.4</v>
      </c>
      <c r="D29" s="115"/>
      <c r="E29" s="119"/>
    </row>
    <row r="30" spans="1:5">
      <c r="A30" s="113" t="s">
        <v>574</v>
      </c>
      <c r="B30" s="115">
        <v>107.827</v>
      </c>
      <c r="C30" s="117">
        <v>11.6</v>
      </c>
      <c r="D30" s="115"/>
      <c r="E30" s="119"/>
    </row>
    <row r="31" spans="1:5">
      <c r="A31" s="120" t="s">
        <v>78</v>
      </c>
      <c r="B31" s="121">
        <v>121.83</v>
      </c>
      <c r="C31" s="122">
        <v>15.4</v>
      </c>
      <c r="D31" s="123"/>
      <c r="E31" s="124"/>
    </row>
    <row r="32" spans="1:5">
      <c r="A32" t="s">
        <v>579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K10" sqref="K10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15" t="s">
        <v>27</v>
      </c>
      <c r="B1" s="715"/>
      <c r="C1" s="715"/>
      <c r="D1" s="715"/>
      <c r="E1" s="715"/>
    </row>
    <row r="2" spans="1:5">
      <c r="D2" s="721" t="s">
        <v>430</v>
      </c>
      <c r="E2" s="714"/>
    </row>
    <row r="3" spans="1:5" ht="9" customHeight="1"/>
    <row r="4" spans="1:5" ht="18" customHeight="1">
      <c r="A4" s="718" t="s">
        <v>560</v>
      </c>
      <c r="B4" s="719" t="s">
        <v>561</v>
      </c>
      <c r="C4" s="719"/>
      <c r="D4" s="719" t="s">
        <v>562</v>
      </c>
      <c r="E4" s="720"/>
    </row>
    <row r="5" spans="1:5" ht="23.1" customHeight="1">
      <c r="A5" s="718"/>
      <c r="B5" s="85" t="s">
        <v>563</v>
      </c>
      <c r="C5" s="102" t="s">
        <v>580</v>
      </c>
      <c r="D5" s="85" t="s">
        <v>581</v>
      </c>
      <c r="E5" s="103" t="s">
        <v>580</v>
      </c>
    </row>
    <row r="6" spans="1:5">
      <c r="A6" s="87" t="s">
        <v>263</v>
      </c>
      <c r="B6" s="88"/>
      <c r="C6" s="88"/>
      <c r="D6" s="88"/>
      <c r="E6" s="104"/>
    </row>
    <row r="7" spans="1:5">
      <c r="A7" s="87" t="s">
        <v>565</v>
      </c>
      <c r="B7" s="56">
        <v>103</v>
      </c>
      <c r="C7" s="96">
        <v>3</v>
      </c>
      <c r="D7" s="14">
        <v>101.1</v>
      </c>
      <c r="E7" s="91">
        <v>1.1000000000000001</v>
      </c>
    </row>
    <row r="8" spans="1:5">
      <c r="A8" s="87" t="s">
        <v>566</v>
      </c>
      <c r="B8" s="56">
        <v>102.8</v>
      </c>
      <c r="C8" s="96">
        <v>2.8</v>
      </c>
      <c r="D8" s="14">
        <v>101</v>
      </c>
      <c r="E8" s="91">
        <v>1</v>
      </c>
    </row>
    <row r="9" spans="1:5">
      <c r="A9" s="87" t="s">
        <v>567</v>
      </c>
      <c r="B9" s="56">
        <v>102.9</v>
      </c>
      <c r="C9" s="96">
        <v>2.9</v>
      </c>
      <c r="D9" s="14">
        <v>101</v>
      </c>
      <c r="E9" s="91">
        <v>1</v>
      </c>
    </row>
    <row r="10" spans="1:5">
      <c r="A10" s="87" t="s">
        <v>568</v>
      </c>
      <c r="B10" s="56">
        <v>102.8</v>
      </c>
      <c r="C10" s="96">
        <v>2.8</v>
      </c>
      <c r="D10" s="14">
        <v>101.1</v>
      </c>
      <c r="E10" s="91">
        <v>1.1000000000000001</v>
      </c>
    </row>
    <row r="11" spans="1:5">
      <c r="A11" s="87" t="s">
        <v>569</v>
      </c>
      <c r="B11" s="11">
        <v>102.7</v>
      </c>
      <c r="C11" s="96">
        <v>2.7</v>
      </c>
      <c r="D11" s="14">
        <v>101.1</v>
      </c>
      <c r="E11" s="91">
        <v>1.1000000000000001</v>
      </c>
    </row>
    <row r="12" spans="1:5">
      <c r="A12" s="87" t="s">
        <v>570</v>
      </c>
      <c r="B12" s="105">
        <v>102.6</v>
      </c>
      <c r="C12" s="96">
        <v>2.6</v>
      </c>
      <c r="D12" s="14">
        <v>101.2</v>
      </c>
      <c r="E12" s="91">
        <v>1.2</v>
      </c>
    </row>
    <row r="13" spans="1:5">
      <c r="A13" s="87" t="s">
        <v>571</v>
      </c>
      <c r="B13" s="106">
        <v>102.5</v>
      </c>
      <c r="C13" s="96">
        <v>2.5</v>
      </c>
      <c r="D13" s="14">
        <v>101.3</v>
      </c>
      <c r="E13" s="91">
        <v>1.3</v>
      </c>
    </row>
    <row r="14" spans="1:5">
      <c r="A14" s="87" t="s">
        <v>572</v>
      </c>
      <c r="B14" s="107">
        <v>102.4</v>
      </c>
      <c r="C14" s="96">
        <v>2.4000000000000101</v>
      </c>
      <c r="D14" s="14">
        <v>101.2</v>
      </c>
      <c r="E14" s="91">
        <v>1.2</v>
      </c>
    </row>
    <row r="15" spans="1:5">
      <c r="A15" s="87" t="s">
        <v>573</v>
      </c>
      <c r="B15" s="106">
        <v>102.3</v>
      </c>
      <c r="C15" s="96">
        <v>2.2999999999999998</v>
      </c>
      <c r="D15" s="14">
        <v>101.3</v>
      </c>
      <c r="E15" s="91">
        <v>1.3</v>
      </c>
    </row>
    <row r="16" spans="1:5">
      <c r="A16" s="87" t="s">
        <v>574</v>
      </c>
      <c r="B16" s="108">
        <v>102.3</v>
      </c>
      <c r="C16" s="96">
        <v>2.2999999999999998</v>
      </c>
      <c r="D16" s="14">
        <v>101.3</v>
      </c>
      <c r="E16" s="91">
        <v>1.3</v>
      </c>
    </row>
    <row r="17" spans="1:5">
      <c r="A17" s="87" t="s">
        <v>78</v>
      </c>
      <c r="B17" s="14">
        <v>102.2</v>
      </c>
      <c r="C17" s="96">
        <v>2.2000000000000002</v>
      </c>
      <c r="D17" s="14">
        <v>101.3</v>
      </c>
      <c r="E17" s="91">
        <v>1.3</v>
      </c>
    </row>
    <row r="18" spans="1:5" ht="18" customHeight="1">
      <c r="A18" s="718" t="s">
        <v>560</v>
      </c>
      <c r="B18" s="719" t="s">
        <v>3</v>
      </c>
      <c r="C18" s="719"/>
      <c r="D18" s="719" t="s">
        <v>575</v>
      </c>
      <c r="E18" s="720"/>
    </row>
    <row r="19" spans="1:5" ht="24" customHeight="1">
      <c r="A19" s="718"/>
      <c r="B19" s="85" t="s">
        <v>581</v>
      </c>
      <c r="C19" s="102" t="s">
        <v>580</v>
      </c>
      <c r="D19" s="85" t="s">
        <v>581</v>
      </c>
      <c r="E19" s="103" t="s">
        <v>580</v>
      </c>
    </row>
    <row r="20" spans="1:5">
      <c r="A20" s="87" t="s">
        <v>263</v>
      </c>
      <c r="B20" s="88"/>
      <c r="C20" s="88"/>
      <c r="D20" s="20">
        <v>101.9</v>
      </c>
      <c r="E20" s="104">
        <v>1.9</v>
      </c>
    </row>
    <row r="21" spans="1:5">
      <c r="A21" s="87" t="s">
        <v>565</v>
      </c>
      <c r="B21" s="109">
        <v>101.5</v>
      </c>
      <c r="C21" s="90">
        <v>1.5</v>
      </c>
      <c r="D21" s="20"/>
      <c r="E21" s="104"/>
    </row>
    <row r="22" spans="1:5">
      <c r="A22" s="87" t="s">
        <v>566</v>
      </c>
      <c r="B22" s="109">
        <v>101.6</v>
      </c>
      <c r="C22" s="90">
        <v>1.5999999999999901</v>
      </c>
      <c r="D22" s="20"/>
      <c r="E22" s="104"/>
    </row>
    <row r="23" spans="1:5">
      <c r="A23" s="87" t="s">
        <v>567</v>
      </c>
      <c r="B23" s="109">
        <v>101.5</v>
      </c>
      <c r="C23" s="90">
        <v>1.5</v>
      </c>
      <c r="D23" s="20"/>
      <c r="E23" s="104"/>
    </row>
    <row r="24" spans="1:5">
      <c r="A24" s="87" t="s">
        <v>568</v>
      </c>
      <c r="B24" s="109">
        <v>101.3</v>
      </c>
      <c r="C24" s="90">
        <v>1.3</v>
      </c>
      <c r="D24" s="20"/>
      <c r="E24" s="104"/>
    </row>
    <row r="25" spans="1:5">
      <c r="A25" s="87" t="s">
        <v>569</v>
      </c>
      <c r="B25" s="109">
        <v>101.3</v>
      </c>
      <c r="C25" s="90">
        <v>1.3</v>
      </c>
      <c r="D25" s="90"/>
      <c r="E25" s="104"/>
    </row>
    <row r="26" spans="1:5">
      <c r="A26" s="87" t="s">
        <v>570</v>
      </c>
      <c r="B26" s="20">
        <v>101.2</v>
      </c>
      <c r="C26" s="90">
        <v>1.2</v>
      </c>
      <c r="D26" s="90"/>
      <c r="E26" s="104"/>
    </row>
    <row r="27" spans="1:5">
      <c r="A27" s="87" t="s">
        <v>571</v>
      </c>
      <c r="B27" s="109">
        <v>101.3</v>
      </c>
      <c r="C27" s="90">
        <v>1.3</v>
      </c>
      <c r="D27" s="90"/>
      <c r="E27" s="104"/>
    </row>
    <row r="28" spans="1:5">
      <c r="A28" s="87" t="s">
        <v>572</v>
      </c>
      <c r="B28" s="20">
        <v>101.4</v>
      </c>
      <c r="C28" s="90">
        <v>1.4</v>
      </c>
      <c r="D28" s="96"/>
      <c r="E28" s="104"/>
    </row>
    <row r="29" spans="1:5">
      <c r="A29" s="87" t="s">
        <v>573</v>
      </c>
      <c r="B29" s="109">
        <v>101.5</v>
      </c>
      <c r="C29" s="90">
        <v>1.5</v>
      </c>
      <c r="D29" s="96"/>
      <c r="E29" s="104"/>
    </row>
    <row r="30" spans="1:5">
      <c r="A30" s="87" t="s">
        <v>574</v>
      </c>
      <c r="B30" s="109">
        <v>101.5</v>
      </c>
      <c r="C30" s="90">
        <v>1.5</v>
      </c>
      <c r="D30" s="96"/>
      <c r="E30" s="104"/>
    </row>
    <row r="31" spans="1:5">
      <c r="A31" s="98" t="s">
        <v>78</v>
      </c>
      <c r="B31" s="110">
        <v>101.6</v>
      </c>
      <c r="C31" s="111">
        <v>1.6</v>
      </c>
      <c r="D31" s="100"/>
      <c r="E31" s="112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8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O21" sqref="O21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7" width="11.5" customWidth="1"/>
  </cols>
  <sheetData>
    <row r="1" spans="1:5" ht="27" customHeight="1">
      <c r="A1" s="715" t="s">
        <v>582</v>
      </c>
      <c r="B1" s="715"/>
      <c r="C1" s="715"/>
      <c r="D1" s="715"/>
      <c r="E1" s="715"/>
    </row>
    <row r="2" spans="1:5">
      <c r="D2" s="721" t="s">
        <v>583</v>
      </c>
      <c r="E2" s="714"/>
    </row>
    <row r="3" spans="1:5" ht="9" customHeight="1"/>
    <row r="4" spans="1:5" ht="18" customHeight="1">
      <c r="A4" s="718" t="s">
        <v>560</v>
      </c>
      <c r="B4" s="719" t="s">
        <v>561</v>
      </c>
      <c r="C4" s="719"/>
      <c r="D4" s="719" t="s">
        <v>562</v>
      </c>
      <c r="E4" s="720"/>
    </row>
    <row r="5" spans="1:5" ht="18" customHeight="1">
      <c r="A5" s="718"/>
      <c r="B5" s="85" t="s">
        <v>563</v>
      </c>
      <c r="C5" s="85" t="s">
        <v>564</v>
      </c>
      <c r="D5" s="85" t="s">
        <v>563</v>
      </c>
      <c r="E5" s="86" t="s">
        <v>564</v>
      </c>
    </row>
    <row r="6" spans="1:5">
      <c r="A6" s="87" t="s">
        <v>263</v>
      </c>
      <c r="B6" s="88"/>
      <c r="C6" s="88"/>
      <c r="D6" s="88"/>
      <c r="E6" s="89"/>
    </row>
    <row r="7" spans="1:5">
      <c r="A7" s="87" t="s">
        <v>565</v>
      </c>
      <c r="B7" s="90">
        <v>10.66</v>
      </c>
      <c r="C7" s="91">
        <v>9.4</v>
      </c>
      <c r="D7" s="90">
        <v>19.95</v>
      </c>
      <c r="E7" s="91">
        <v>49.7</v>
      </c>
    </row>
    <row r="8" spans="1:5">
      <c r="A8" s="87" t="s">
        <v>566</v>
      </c>
      <c r="B8" s="90">
        <v>15.01</v>
      </c>
      <c r="C8" s="91">
        <v>7.1</v>
      </c>
      <c r="D8" s="90">
        <v>25.02</v>
      </c>
      <c r="E8" s="91">
        <v>66.7</v>
      </c>
    </row>
    <row r="9" spans="1:5">
      <c r="A9" s="87" t="s">
        <v>567</v>
      </c>
      <c r="B9" s="90">
        <v>20.3</v>
      </c>
      <c r="C9" s="91">
        <v>7.2</v>
      </c>
      <c r="D9" s="90">
        <v>34.86</v>
      </c>
      <c r="E9" s="91">
        <v>55.8</v>
      </c>
    </row>
    <row r="10" spans="1:5">
      <c r="A10" s="87" t="s">
        <v>568</v>
      </c>
      <c r="B10" s="90">
        <v>30.03</v>
      </c>
      <c r="C10" s="91">
        <v>22.4</v>
      </c>
      <c r="D10" s="90">
        <v>44.18</v>
      </c>
      <c r="E10" s="91">
        <v>47.1</v>
      </c>
    </row>
    <row r="11" spans="1:5">
      <c r="A11" s="87" t="s">
        <v>569</v>
      </c>
      <c r="B11" s="90">
        <v>38.78</v>
      </c>
      <c r="C11" s="91">
        <v>31.4</v>
      </c>
      <c r="D11" s="90">
        <v>54.94</v>
      </c>
      <c r="E11" s="91">
        <v>41.7</v>
      </c>
    </row>
    <row r="12" spans="1:5">
      <c r="A12" s="87" t="s">
        <v>570</v>
      </c>
      <c r="B12" s="90">
        <v>49.38</v>
      </c>
      <c r="C12" s="91">
        <v>44.3</v>
      </c>
      <c r="D12" s="90">
        <v>64.67</v>
      </c>
      <c r="E12" s="91">
        <v>35.799999999999997</v>
      </c>
    </row>
    <row r="13" spans="1:5">
      <c r="A13" s="87" t="s">
        <v>571</v>
      </c>
      <c r="B13" s="90">
        <v>56</v>
      </c>
      <c r="C13" s="91">
        <v>41.9</v>
      </c>
      <c r="D13" s="90">
        <v>75.459999999999994</v>
      </c>
      <c r="E13" s="91">
        <v>34.799999999999997</v>
      </c>
    </row>
    <row r="14" spans="1:5">
      <c r="A14" s="87" t="s">
        <v>572</v>
      </c>
      <c r="B14" s="90">
        <v>64.099999999999994</v>
      </c>
      <c r="C14" s="91">
        <v>44.1</v>
      </c>
      <c r="D14" s="90">
        <v>85.67</v>
      </c>
      <c r="E14" s="91">
        <v>33.700000000000003</v>
      </c>
    </row>
    <row r="15" spans="1:5">
      <c r="A15" s="87" t="s">
        <v>573</v>
      </c>
      <c r="B15" s="90">
        <v>72.319999999999993</v>
      </c>
      <c r="C15" s="91">
        <v>47.3</v>
      </c>
      <c r="D15" s="90">
        <v>93.88</v>
      </c>
      <c r="E15" s="91">
        <v>29.8</v>
      </c>
    </row>
    <row r="16" spans="1:5">
      <c r="A16" s="87" t="s">
        <v>574</v>
      </c>
      <c r="B16" s="90">
        <v>80.75</v>
      </c>
      <c r="C16" s="91">
        <v>52</v>
      </c>
      <c r="D16" s="90">
        <v>102.83</v>
      </c>
      <c r="E16" s="91">
        <v>27.4</v>
      </c>
    </row>
    <row r="17" spans="1:7">
      <c r="A17" s="87" t="s">
        <v>78</v>
      </c>
      <c r="B17" s="90">
        <v>89.4</v>
      </c>
      <c r="C17" s="91">
        <v>52.9</v>
      </c>
      <c r="D17" s="90">
        <v>112.45</v>
      </c>
      <c r="E17" s="91">
        <v>25.8</v>
      </c>
    </row>
    <row r="18" spans="1:7" ht="18" customHeight="1">
      <c r="A18" s="718" t="s">
        <v>560</v>
      </c>
      <c r="B18" s="719" t="s">
        <v>3</v>
      </c>
      <c r="C18" s="719"/>
      <c r="D18" s="719" t="s">
        <v>575</v>
      </c>
      <c r="E18" s="720"/>
    </row>
    <row r="19" spans="1:7" ht="18" customHeight="1">
      <c r="A19" s="718"/>
      <c r="B19" s="85" t="s">
        <v>563</v>
      </c>
      <c r="C19" s="85" t="s">
        <v>564</v>
      </c>
      <c r="D19" s="85" t="s">
        <v>563</v>
      </c>
      <c r="E19" s="86" t="s">
        <v>564</v>
      </c>
    </row>
    <row r="20" spans="1:7">
      <c r="A20" s="87" t="s">
        <v>263</v>
      </c>
      <c r="B20" s="88"/>
      <c r="C20" s="88"/>
      <c r="D20" s="92">
        <v>9.5556000000000001</v>
      </c>
      <c r="E20" s="91">
        <v>4.79</v>
      </c>
    </row>
    <row r="21" spans="1:7">
      <c r="A21" s="87" t="s">
        <v>565</v>
      </c>
      <c r="B21" s="16">
        <v>17.27</v>
      </c>
      <c r="C21" s="93">
        <v>6.3</v>
      </c>
      <c r="D21" s="41"/>
      <c r="E21" s="21"/>
    </row>
    <row r="22" spans="1:7">
      <c r="A22" s="87" t="s">
        <v>566</v>
      </c>
      <c r="B22" s="16">
        <v>26.96</v>
      </c>
      <c r="C22" s="21">
        <v>6.1</v>
      </c>
      <c r="D22" s="41"/>
      <c r="E22" s="21"/>
    </row>
    <row r="23" spans="1:7">
      <c r="A23" s="87" t="s">
        <v>567</v>
      </c>
      <c r="B23" s="16">
        <v>37.450000000000003</v>
      </c>
      <c r="C23" s="21">
        <v>5.9</v>
      </c>
      <c r="D23" s="41"/>
      <c r="E23" s="21"/>
    </row>
    <row r="24" spans="1:7">
      <c r="A24" s="87" t="s">
        <v>568</v>
      </c>
      <c r="B24" s="16">
        <v>48.08</v>
      </c>
      <c r="C24" s="21">
        <v>9.1</v>
      </c>
      <c r="D24" s="41"/>
      <c r="E24" s="21"/>
    </row>
    <row r="25" spans="1:7">
      <c r="A25" s="87" t="s">
        <v>569</v>
      </c>
      <c r="B25" s="16">
        <v>58.99</v>
      </c>
      <c r="C25" s="21">
        <v>8.9</v>
      </c>
      <c r="D25" s="41"/>
      <c r="E25" s="21"/>
    </row>
    <row r="26" spans="1:7">
      <c r="A26" s="87" t="s">
        <v>570</v>
      </c>
      <c r="B26" s="94">
        <v>69.33</v>
      </c>
      <c r="C26" s="95">
        <v>8</v>
      </c>
      <c r="D26" s="96"/>
      <c r="E26" s="21"/>
    </row>
    <row r="27" spans="1:7">
      <c r="A27" s="87" t="s">
        <v>571</v>
      </c>
      <c r="B27" s="41">
        <v>79.650000000000006</v>
      </c>
      <c r="C27" s="21">
        <v>6.9</v>
      </c>
      <c r="D27" s="96"/>
      <c r="E27" s="21"/>
    </row>
    <row r="28" spans="1:7">
      <c r="A28" s="87" t="s">
        <v>572</v>
      </c>
      <c r="B28" s="41">
        <v>89.42</v>
      </c>
      <c r="C28" s="95">
        <v>5.6</v>
      </c>
      <c r="D28" s="96"/>
      <c r="E28" s="91"/>
    </row>
    <row r="29" spans="1:7">
      <c r="A29" s="87" t="s">
        <v>573</v>
      </c>
      <c r="B29" s="41">
        <v>99.61</v>
      </c>
      <c r="C29" s="21">
        <v>5.9</v>
      </c>
      <c r="D29" s="96"/>
      <c r="E29" s="91"/>
    </row>
    <row r="30" spans="1:7">
      <c r="A30" s="87" t="s">
        <v>574</v>
      </c>
      <c r="B30" s="16">
        <v>109.32</v>
      </c>
      <c r="C30" s="21">
        <v>5.76</v>
      </c>
      <c r="D30" s="96"/>
      <c r="E30" s="91"/>
      <c r="G30" s="97"/>
    </row>
    <row r="31" spans="1:7">
      <c r="A31" s="98" t="s">
        <v>78</v>
      </c>
      <c r="B31" s="99">
        <v>119.75</v>
      </c>
      <c r="C31" s="24">
        <v>6</v>
      </c>
      <c r="D31" s="100"/>
      <c r="E31" s="101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1" type="noConversion"/>
  <pageMargins left="0.75" right="0.75" top="1" bottom="1" header="0.50902777777777797" footer="0.50902777777777797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653" t="s">
        <v>584</v>
      </c>
      <c r="B1" s="653"/>
      <c r="C1" s="653"/>
      <c r="D1" s="653"/>
      <c r="E1" s="653"/>
      <c r="F1" s="653"/>
      <c r="G1" s="45"/>
    </row>
    <row r="2" spans="1:7" ht="20.25" customHeight="1">
      <c r="A2" s="46"/>
      <c r="B2" s="46"/>
      <c r="C2" s="710" t="s">
        <v>585</v>
      </c>
      <c r="D2" s="710"/>
      <c r="E2" s="710"/>
      <c r="F2" s="710"/>
      <c r="G2" s="45"/>
    </row>
    <row r="3" spans="1:7" s="43" customFormat="1" ht="31.5" customHeight="1">
      <c r="A3" s="714" t="s">
        <v>557</v>
      </c>
      <c r="B3" s="714" t="s">
        <v>11</v>
      </c>
      <c r="C3" s="714"/>
      <c r="D3" s="48"/>
      <c r="E3" s="49"/>
      <c r="F3" s="50"/>
      <c r="G3" s="51"/>
    </row>
    <row r="4" spans="1:7" s="43" customFormat="1" ht="31.5" customHeight="1">
      <c r="A4" s="714"/>
      <c r="B4" s="7" t="s">
        <v>558</v>
      </c>
      <c r="C4" s="8" t="s">
        <v>559</v>
      </c>
      <c r="D4" s="52"/>
      <c r="E4" s="53"/>
      <c r="F4" s="54"/>
      <c r="G4" s="51"/>
    </row>
    <row r="5" spans="1:7" ht="18" customHeight="1">
      <c r="A5" s="9">
        <v>2016</v>
      </c>
      <c r="B5" s="77"/>
      <c r="C5" s="11"/>
      <c r="D5" s="55"/>
      <c r="E5" s="55"/>
      <c r="F5" s="55"/>
    </row>
    <row r="6" spans="1:7" ht="18" customHeight="1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spans="1:7" ht="18" customHeight="1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spans="1:7" ht="18" customHeight="1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spans="1:7" ht="18" customHeight="1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spans="1:7" ht="18" customHeight="1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spans="1:7" ht="18" customHeight="1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7">
      <c r="A12" s="9">
        <v>11</v>
      </c>
      <c r="B12" s="77">
        <f>ROUND(12000485,0)</f>
        <v>12000485</v>
      </c>
      <c r="C12" s="11">
        <f>ROUND(23.9,1)</f>
        <v>23.9</v>
      </c>
    </row>
    <row r="13" spans="1:7">
      <c r="A13" s="9">
        <v>12</v>
      </c>
      <c r="B13" s="77">
        <f>ROUND(15315995,0)</f>
        <v>15315995</v>
      </c>
      <c r="C13" s="11">
        <f>ROUND(16.6,1)</f>
        <v>16.600000000000001</v>
      </c>
    </row>
    <row r="14" spans="1:7">
      <c r="A14" s="9">
        <v>2017</v>
      </c>
      <c r="B14" s="79"/>
      <c r="C14" s="80"/>
    </row>
    <row r="15" spans="1:7">
      <c r="A15" s="9">
        <v>2</v>
      </c>
      <c r="B15" s="77">
        <f>ROUND(796488,0)</f>
        <v>796488</v>
      </c>
      <c r="C15" s="11">
        <f>ROUND(5.3,1)</f>
        <v>5.3</v>
      </c>
    </row>
    <row r="16" spans="1:7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9.8000000000000007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8.8000000000000007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19.600000000000001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IU22"/>
  <sheetViews>
    <sheetView workbookViewId="0">
      <selection activeCell="E4" sqref="E4"/>
    </sheetView>
  </sheetViews>
  <sheetFormatPr defaultColWidth="9" defaultRowHeight="14.25"/>
  <cols>
    <col min="1" max="1" width="28.625" style="408" customWidth="1"/>
    <col min="2" max="2" width="12" style="408" customWidth="1"/>
    <col min="3" max="3" width="10.625" style="408" customWidth="1"/>
    <col min="4" max="4" width="12.125" style="472" customWidth="1"/>
    <col min="5" max="5" width="11.5" style="408" customWidth="1"/>
    <col min="6" max="6" width="9" style="408"/>
    <col min="7" max="7" width="10.5" style="408" customWidth="1"/>
    <col min="8" max="8" width="9.75" style="408" customWidth="1"/>
    <col min="9" max="9" width="11.75" style="408" customWidth="1"/>
    <col min="10" max="255" width="9" style="408"/>
    <col min="256" max="16384" width="9" style="43"/>
  </cols>
  <sheetData>
    <row r="1" spans="1:9" ht="28.5" customHeight="1">
      <c r="A1" s="661" t="s">
        <v>77</v>
      </c>
      <c r="B1" s="662"/>
      <c r="C1" s="662"/>
      <c r="D1" s="663"/>
      <c r="E1" s="663"/>
    </row>
    <row r="2" spans="1:9" ht="19.5" customHeight="1">
      <c r="A2" s="473"/>
      <c r="B2" s="473"/>
      <c r="C2" s="473"/>
      <c r="D2" s="664" t="s">
        <v>35</v>
      </c>
      <c r="E2" s="665"/>
    </row>
    <row r="3" spans="1:9" ht="35.25" customHeight="1">
      <c r="A3" s="465" t="s">
        <v>36</v>
      </c>
      <c r="B3" s="465" t="s">
        <v>78</v>
      </c>
      <c r="C3" s="475" t="s">
        <v>79</v>
      </c>
      <c r="D3" s="364" t="s">
        <v>80</v>
      </c>
      <c r="E3" s="475" t="s">
        <v>79</v>
      </c>
      <c r="G3" s="427"/>
      <c r="I3" s="427"/>
    </row>
    <row r="4" spans="1:9" ht="24.95" customHeight="1">
      <c r="A4" s="470" t="s">
        <v>81</v>
      </c>
      <c r="B4" s="480">
        <v>236.9853</v>
      </c>
      <c r="C4" s="479">
        <v>0.7</v>
      </c>
      <c r="D4" s="527">
        <v>2372.8476999999998</v>
      </c>
      <c r="E4" s="161">
        <v>5.0999999999999996</v>
      </c>
      <c r="G4" s="427"/>
      <c r="I4" s="427"/>
    </row>
    <row r="5" spans="1:9" ht="24.95" customHeight="1">
      <c r="A5" s="467" t="s">
        <v>82</v>
      </c>
      <c r="B5" s="480">
        <v>114.1005</v>
      </c>
      <c r="C5" s="528">
        <v>-3.6</v>
      </c>
      <c r="D5" s="527">
        <v>1016.2558</v>
      </c>
      <c r="E5" s="161">
        <v>6.3</v>
      </c>
      <c r="G5" s="427"/>
      <c r="I5" s="427"/>
    </row>
    <row r="6" spans="1:9" ht="24.95" customHeight="1">
      <c r="A6" s="467" t="s">
        <v>83</v>
      </c>
      <c r="B6" s="480">
        <v>122.8848</v>
      </c>
      <c r="C6" s="528">
        <v>5.4</v>
      </c>
      <c r="D6" s="527">
        <v>1356.5918999999999</v>
      </c>
      <c r="E6" s="161">
        <v>4</v>
      </c>
      <c r="G6" s="427"/>
      <c r="I6" s="427"/>
    </row>
    <row r="7" spans="1:9" ht="24.95" customHeight="1">
      <c r="A7" s="470" t="s">
        <v>84</v>
      </c>
      <c r="B7" s="480">
        <v>3.0346000000000002</v>
      </c>
      <c r="C7" s="479">
        <v>59.4</v>
      </c>
      <c r="D7" s="527">
        <v>25.504300000000001</v>
      </c>
      <c r="E7" s="161">
        <v>6.5</v>
      </c>
      <c r="G7" s="427"/>
      <c r="I7" s="427"/>
    </row>
    <row r="8" spans="1:9" ht="24.95" customHeight="1">
      <c r="A8" s="470" t="s">
        <v>85</v>
      </c>
      <c r="B8" s="480">
        <v>5.57E-2</v>
      </c>
      <c r="C8" s="479">
        <v>-68.400000000000006</v>
      </c>
      <c r="D8" s="527">
        <v>0.79079999999999995</v>
      </c>
      <c r="E8" s="161">
        <v>-31.6</v>
      </c>
      <c r="F8" s="151"/>
      <c r="G8" s="487"/>
      <c r="I8" s="427"/>
    </row>
    <row r="9" spans="1:9" ht="24.95" customHeight="1">
      <c r="A9" s="470" t="s">
        <v>86</v>
      </c>
      <c r="B9" s="480">
        <v>0</v>
      </c>
      <c r="C9" s="479">
        <v>0</v>
      </c>
      <c r="D9" s="527">
        <v>0</v>
      </c>
      <c r="E9" s="161">
        <v>0</v>
      </c>
      <c r="F9" s="151"/>
      <c r="G9" s="427"/>
      <c r="I9" s="427"/>
    </row>
    <row r="10" spans="1:9" ht="24.95" customHeight="1">
      <c r="A10" s="470" t="s">
        <v>87</v>
      </c>
      <c r="B10" s="480">
        <v>168.21780000000001</v>
      </c>
      <c r="C10" s="479">
        <v>5.4</v>
      </c>
      <c r="D10" s="527">
        <v>1603.6066000000001</v>
      </c>
      <c r="E10" s="161">
        <v>6.4</v>
      </c>
      <c r="F10" s="151"/>
      <c r="G10" s="427"/>
      <c r="I10" s="427"/>
    </row>
    <row r="11" spans="1:9" ht="24.95" customHeight="1">
      <c r="A11" s="470" t="s">
        <v>88</v>
      </c>
      <c r="B11" s="480">
        <v>60.580800000000004</v>
      </c>
      <c r="C11" s="479">
        <v>-11.3</v>
      </c>
      <c r="D11" s="527">
        <v>706.26980000000003</v>
      </c>
      <c r="E11" s="161">
        <v>1.5</v>
      </c>
      <c r="G11" s="427"/>
      <c r="I11" s="427"/>
    </row>
    <row r="12" spans="1:9" ht="24.95" customHeight="1">
      <c r="A12" s="470" t="s">
        <v>89</v>
      </c>
      <c r="B12" s="480">
        <v>5.0964999999999998</v>
      </c>
      <c r="C12" s="479">
        <v>-3.1</v>
      </c>
      <c r="D12" s="527">
        <v>36.676200000000001</v>
      </c>
      <c r="E12" s="161">
        <v>8.5</v>
      </c>
      <c r="G12" s="427"/>
      <c r="I12" s="427"/>
    </row>
    <row r="13" spans="1:9" ht="24.95" customHeight="1">
      <c r="A13" s="470" t="s">
        <v>90</v>
      </c>
      <c r="B13" s="480">
        <v>86.964699999999993</v>
      </c>
      <c r="C13" s="479">
        <v>2.2999999999999998</v>
      </c>
      <c r="D13" s="527">
        <v>1019.0833</v>
      </c>
      <c r="E13" s="161">
        <v>1.8</v>
      </c>
      <c r="G13" s="427"/>
      <c r="I13" s="427"/>
    </row>
    <row r="14" spans="1:9" ht="24.95" customHeight="1">
      <c r="A14" s="470" t="s">
        <v>91</v>
      </c>
      <c r="B14" s="480">
        <v>117.5821</v>
      </c>
      <c r="C14" s="479">
        <v>3.9</v>
      </c>
      <c r="D14" s="527">
        <v>1000.0358</v>
      </c>
      <c r="E14" s="161">
        <v>6.6</v>
      </c>
      <c r="G14" s="427"/>
      <c r="I14" s="427"/>
    </row>
    <row r="15" spans="1:9" ht="24.95" customHeight="1">
      <c r="A15" s="470" t="s">
        <v>92</v>
      </c>
      <c r="B15" s="480">
        <v>84.147000000000006</v>
      </c>
      <c r="C15" s="479">
        <v>-0.8</v>
      </c>
      <c r="D15" s="527">
        <v>984.93830000000003</v>
      </c>
      <c r="E15" s="161">
        <v>7.2</v>
      </c>
      <c r="G15" s="427"/>
      <c r="I15" s="427"/>
    </row>
    <row r="16" spans="1:9" ht="24.95" customHeight="1">
      <c r="A16" s="470" t="s">
        <v>93</v>
      </c>
      <c r="B16" s="480">
        <v>59.814900000000002</v>
      </c>
      <c r="C16" s="479">
        <v>-0.6</v>
      </c>
      <c r="D16" s="527">
        <v>654.30870000000004</v>
      </c>
      <c r="E16" s="161">
        <v>-0.4</v>
      </c>
      <c r="G16" s="427"/>
      <c r="I16" s="427"/>
    </row>
    <row r="17" spans="1:9" ht="24.95" customHeight="1">
      <c r="A17" s="470" t="s">
        <v>94</v>
      </c>
      <c r="B17" s="480">
        <v>89.287599999999998</v>
      </c>
      <c r="C17" s="479">
        <v>3.3</v>
      </c>
      <c r="D17" s="527">
        <v>705.22649999999999</v>
      </c>
      <c r="E17" s="161">
        <v>7.5</v>
      </c>
      <c r="G17" s="427"/>
      <c r="I17" s="427"/>
    </row>
    <row r="18" spans="1:9" ht="24.95" customHeight="1">
      <c r="A18" s="567" t="s">
        <v>95</v>
      </c>
      <c r="B18" s="568">
        <v>3.7357</v>
      </c>
      <c r="C18" s="545">
        <v>3.8</v>
      </c>
      <c r="D18" s="569">
        <v>28.374300000000002</v>
      </c>
      <c r="E18" s="566">
        <v>-8.1999999999999993</v>
      </c>
      <c r="G18" s="427"/>
      <c r="I18" s="427"/>
    </row>
    <row r="19" spans="1:9" ht="24.95" customHeight="1">
      <c r="A19" s="570" t="s">
        <v>96</v>
      </c>
      <c r="B19" s="571">
        <v>18.8675</v>
      </c>
      <c r="C19" s="545">
        <v>-41.1</v>
      </c>
      <c r="D19" s="569">
        <v>202.79580000000001</v>
      </c>
      <c r="E19" s="572">
        <v>-20.399999999999999</v>
      </c>
      <c r="G19" s="427"/>
      <c r="I19" s="427"/>
    </row>
    <row r="20" spans="1:9" ht="31.5" customHeight="1">
      <c r="A20" s="474"/>
      <c r="B20" s="666" t="s">
        <v>97</v>
      </c>
      <c r="C20" s="667"/>
      <c r="D20" s="573" t="s">
        <v>98</v>
      </c>
      <c r="E20" s="574" t="s">
        <v>99</v>
      </c>
      <c r="G20" s="427"/>
      <c r="I20" s="427"/>
    </row>
    <row r="21" spans="1:9" ht="24.95" customHeight="1">
      <c r="A21" s="575" t="s">
        <v>100</v>
      </c>
      <c r="B21" s="668">
        <v>2339.1361000000002</v>
      </c>
      <c r="C21" s="669"/>
      <c r="D21" s="576">
        <v>98.6</v>
      </c>
      <c r="E21" s="577">
        <v>0.2</v>
      </c>
      <c r="G21" s="427"/>
      <c r="I21" s="427"/>
    </row>
    <row r="22" spans="1:9" ht="20.100000000000001" customHeight="1">
      <c r="A22" s="670" t="s">
        <v>101</v>
      </c>
      <c r="B22" s="670"/>
      <c r="C22" s="670"/>
      <c r="D22" s="670"/>
      <c r="E22" s="670"/>
    </row>
  </sheetData>
  <sheetProtection password="DC9E" sheet="1" objects="1" scenarios="1"/>
  <mergeCells count="5">
    <mergeCell ref="A1:E1"/>
    <mergeCell ref="D2:E2"/>
    <mergeCell ref="B20:C20"/>
    <mergeCell ref="B21:C21"/>
    <mergeCell ref="A22:E22"/>
  </mergeCells>
  <phoneticPr fontId="11" type="noConversion"/>
  <printOptions horizontalCentered="1"/>
  <pageMargins left="0.55000000000000004" right="0.55000000000000004" top="0.58888888888888902" bottom="0.58888888888888902" header="0.50902777777777797" footer="0.50902777777777797"/>
  <pageSetup paperSize="9" orientation="portrait" blackAndWhite="1" horizontalDpi="200" verticalDpi="300"/>
  <headerFooter scaleWithDoc="0"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653" t="s">
        <v>586</v>
      </c>
      <c r="B1" s="653"/>
      <c r="C1" s="653"/>
      <c r="D1" s="653"/>
      <c r="E1" s="653"/>
      <c r="F1" s="653"/>
      <c r="G1" s="45"/>
    </row>
    <row r="2" spans="1:7" ht="20.25" customHeight="1">
      <c r="A2" s="46"/>
      <c r="B2" s="46"/>
      <c r="C2" s="710" t="s">
        <v>585</v>
      </c>
      <c r="D2" s="710"/>
      <c r="E2" s="710"/>
      <c r="F2" s="710"/>
      <c r="G2" s="45"/>
    </row>
    <row r="3" spans="1:7" s="43" customFormat="1" ht="31.5" customHeight="1">
      <c r="A3" s="714" t="s">
        <v>557</v>
      </c>
      <c r="B3" s="714" t="s">
        <v>15</v>
      </c>
      <c r="C3" s="714"/>
      <c r="D3" s="48"/>
      <c r="E3" s="49"/>
      <c r="F3" s="50"/>
      <c r="G3" s="51"/>
    </row>
    <row r="4" spans="1:7" s="43" customFormat="1" ht="31.5" customHeight="1">
      <c r="A4" s="714"/>
      <c r="B4" s="7" t="s">
        <v>558</v>
      </c>
      <c r="C4" s="8" t="s">
        <v>559</v>
      </c>
      <c r="D4" s="52"/>
      <c r="E4" s="53"/>
      <c r="F4" s="54"/>
      <c r="G4" s="51"/>
    </row>
    <row r="5" spans="1:7" ht="18" customHeight="1">
      <c r="A5" s="9">
        <v>2016</v>
      </c>
      <c r="B5" s="61"/>
      <c r="C5" s="11"/>
      <c r="D5" s="55"/>
      <c r="E5" s="55"/>
      <c r="F5" s="55"/>
    </row>
    <row r="6" spans="1:7" ht="18" customHeight="1">
      <c r="A6" s="9">
        <v>6</v>
      </c>
      <c r="B6" s="62">
        <f>ROUND(6760206,0)</f>
        <v>6760206</v>
      </c>
      <c r="C6" s="63">
        <f>ROUND(8.8,1)</f>
        <v>8.8000000000000007</v>
      </c>
      <c r="D6" s="55"/>
      <c r="E6" s="55"/>
      <c r="F6" s="55"/>
    </row>
    <row r="7" spans="1:7" ht="18" customHeight="1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spans="1:7" ht="18" customHeight="1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7">
      <c r="A9" s="9">
        <v>9</v>
      </c>
      <c r="B9" s="64">
        <f>ROUND(10457008.3,0)</f>
        <v>10457008</v>
      </c>
      <c r="C9" s="63">
        <f>ROUND(9.3,1)</f>
        <v>9.3000000000000007</v>
      </c>
    </row>
    <row r="10" spans="1:7">
      <c r="A10" s="9">
        <v>10</v>
      </c>
      <c r="B10" s="64">
        <f>ROUND(11782159.5,0)</f>
        <v>11782160</v>
      </c>
      <c r="C10" s="63">
        <f>ROUND(9.5,1)</f>
        <v>9.5</v>
      </c>
    </row>
    <row r="11" spans="1:7">
      <c r="A11" s="9">
        <v>11</v>
      </c>
      <c r="B11" s="65">
        <f>ROUND(13025842,0)</f>
        <v>13025842</v>
      </c>
      <c r="C11" s="63">
        <f>ROUND(9.4,1)</f>
        <v>9.4</v>
      </c>
    </row>
    <row r="12" spans="1:7" ht="15.95" customHeight="1">
      <c r="A12" s="66">
        <v>12</v>
      </c>
      <c r="B12" s="67">
        <f>ROUND(14329570,0)</f>
        <v>14329570</v>
      </c>
      <c r="C12" s="68">
        <f>ROUND(9.5,1)</f>
        <v>9.5</v>
      </c>
    </row>
    <row r="13" spans="1:7" ht="15.95" customHeight="1">
      <c r="A13" s="66">
        <v>2017</v>
      </c>
      <c r="B13" s="67"/>
      <c r="C13" s="68"/>
    </row>
    <row r="14" spans="1:7" ht="15.95" customHeight="1">
      <c r="A14" s="66">
        <v>2</v>
      </c>
      <c r="B14" s="67">
        <f>ROUND(2520522,0)</f>
        <v>2520522</v>
      </c>
      <c r="C14" s="69">
        <f>ROUND(12,1)</f>
        <v>12</v>
      </c>
    </row>
    <row r="15" spans="1:7" ht="15.95" customHeight="1">
      <c r="A15" s="66">
        <v>3</v>
      </c>
      <c r="B15" s="67">
        <f>ROUND(3755066,0)</f>
        <v>3755066</v>
      </c>
      <c r="C15" s="68">
        <f>ROUND(12.1,1)</f>
        <v>12.1</v>
      </c>
    </row>
    <row r="16" spans="1:7" ht="15.95" customHeight="1">
      <c r="A16" s="66">
        <v>4</v>
      </c>
      <c r="B16" s="67">
        <f>ROUND(4968495,0)</f>
        <v>4968495</v>
      </c>
      <c r="C16" s="68">
        <f>ROUND(11.8,1)</f>
        <v>11.8</v>
      </c>
    </row>
    <row r="17" spans="1:3" ht="15.95" customHeight="1">
      <c r="A17" s="66">
        <v>5</v>
      </c>
      <c r="B17" s="67">
        <f>ROUND(6247711,0)</f>
        <v>6247711</v>
      </c>
      <c r="C17" s="68">
        <f>ROUND(11.5,1)</f>
        <v>11.5</v>
      </c>
    </row>
    <row r="18" spans="1:3" ht="15.95" customHeight="1">
      <c r="A18" s="66">
        <v>6</v>
      </c>
      <c r="B18" s="67">
        <f>ROUND(7543984,0)</f>
        <v>7543984</v>
      </c>
      <c r="C18" s="68">
        <f>ROUND(11.1,1)</f>
        <v>11.1</v>
      </c>
    </row>
    <row r="19" spans="1:3" ht="15.95" customHeight="1">
      <c r="A19" s="66">
        <v>7</v>
      </c>
      <c r="B19" s="67">
        <f>ROUND(8865132,0)</f>
        <v>8865132</v>
      </c>
      <c r="C19" s="68">
        <f>ROUND(10.8,1)</f>
        <v>10.8</v>
      </c>
    </row>
    <row r="20" spans="1:3" ht="15.95" customHeight="1">
      <c r="A20" s="70">
        <v>8</v>
      </c>
      <c r="B20" s="71">
        <f>ROUND(10165674.4,0)</f>
        <v>10165674</v>
      </c>
      <c r="C20" s="72">
        <f>ROUND(10.2,1)</f>
        <v>10.199999999999999</v>
      </c>
    </row>
    <row r="21" spans="1:3">
      <c r="A21" s="66">
        <v>9</v>
      </c>
      <c r="B21" s="71">
        <f>ROUND(11558876.6,0)</f>
        <v>11558877</v>
      </c>
      <c r="C21" s="72">
        <f>ROUND(10.2,1)</f>
        <v>10.199999999999999</v>
      </c>
    </row>
    <row r="22" spans="1:3">
      <c r="A22" s="66">
        <v>10</v>
      </c>
      <c r="B22" s="71">
        <f>ROUND(12962204,0)</f>
        <v>12962204</v>
      </c>
      <c r="C22" s="72">
        <f>ROUND(10.2,1)</f>
        <v>10.199999999999999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10.199999999999999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theme="5"/>
  </sheetPr>
  <dimension ref="A1:H32"/>
  <sheetViews>
    <sheetView workbookViewId="0">
      <selection activeCell="J35" sqref="J35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8" ht="33.75" customHeight="1">
      <c r="A1" s="653" t="s">
        <v>587</v>
      </c>
      <c r="B1" s="653"/>
      <c r="C1" s="653"/>
      <c r="D1" s="653"/>
      <c r="E1" s="653"/>
      <c r="F1" s="653"/>
      <c r="G1" s="45"/>
    </row>
    <row r="2" spans="1:8" ht="20.25" customHeight="1">
      <c r="A2" s="46"/>
      <c r="C2" s="47" t="s">
        <v>588</v>
      </c>
      <c r="D2" s="47"/>
      <c r="E2" s="47"/>
      <c r="F2" s="47"/>
      <c r="G2" s="47"/>
      <c r="H2" s="47"/>
    </row>
    <row r="3" spans="1:8" s="43" customFormat="1" ht="31.5" customHeight="1">
      <c r="A3" s="714" t="s">
        <v>557</v>
      </c>
      <c r="B3" s="714" t="s">
        <v>589</v>
      </c>
      <c r="C3" s="714"/>
      <c r="D3" s="48"/>
      <c r="E3" s="49"/>
      <c r="F3" s="50"/>
      <c r="G3" s="51"/>
    </row>
    <row r="4" spans="1:8" s="43" customFormat="1" ht="31.5" customHeight="1">
      <c r="A4" s="714"/>
      <c r="B4" s="7" t="s">
        <v>558</v>
      </c>
      <c r="C4" s="8" t="s">
        <v>559</v>
      </c>
      <c r="D4" s="52"/>
      <c r="E4" s="53"/>
      <c r="F4" s="54"/>
      <c r="G4" s="51"/>
    </row>
    <row r="5" spans="1:8" ht="18" customHeight="1">
      <c r="A5" s="9">
        <v>2016</v>
      </c>
      <c r="B5" s="27"/>
      <c r="C5" s="11"/>
      <c r="D5" s="55"/>
      <c r="E5" s="55"/>
      <c r="F5" s="55"/>
      <c r="H5" t="s">
        <v>50</v>
      </c>
    </row>
    <row r="6" spans="1:8" ht="18" customHeight="1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spans="1:8" ht="18" customHeight="1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spans="1:8" ht="18" customHeight="1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8">
      <c r="A9" s="9">
        <v>8</v>
      </c>
      <c r="B9" s="27">
        <f>ROUND(1118014,0)</f>
        <v>1118014</v>
      </c>
      <c r="C9" s="11">
        <f>ROUND(2.07,1)</f>
        <v>2.1</v>
      </c>
    </row>
    <row r="10" spans="1:8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8">
      <c r="A11" s="9">
        <v>10</v>
      </c>
      <c r="B11" s="27">
        <f>ROUND(1530438,0)</f>
        <v>1530438</v>
      </c>
      <c r="C11" s="11">
        <f>ROUND(12,1)</f>
        <v>12</v>
      </c>
    </row>
    <row r="12" spans="1:8">
      <c r="A12" s="57">
        <v>11</v>
      </c>
      <c r="B12" s="27">
        <f>ROUND(1711506,0)</f>
        <v>1711506</v>
      </c>
      <c r="C12" s="11">
        <f>ROUND(14,1)</f>
        <v>14</v>
      </c>
    </row>
    <row r="13" spans="1:8">
      <c r="A13" s="57">
        <v>12</v>
      </c>
      <c r="B13" s="27">
        <f>ROUND(1947922,0)</f>
        <v>1947922</v>
      </c>
      <c r="C13" s="11">
        <f>ROUND(11.8,1)</f>
        <v>11.8</v>
      </c>
    </row>
    <row r="14" spans="1:8">
      <c r="A14" s="57">
        <v>2017</v>
      </c>
      <c r="B14" s="27"/>
      <c r="C14" s="11"/>
    </row>
    <row r="15" spans="1:8">
      <c r="A15" s="57">
        <v>1</v>
      </c>
      <c r="B15" s="27">
        <f>ROUND(181359,0)</f>
        <v>181359</v>
      </c>
      <c r="C15" s="11">
        <f>ROUND(-7.6,1)</f>
        <v>-7.6</v>
      </c>
    </row>
    <row r="16" spans="1:8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19.100000000000001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-9.3000000000000007</v>
      </c>
    </row>
    <row r="29" spans="1:3">
      <c r="A29" s="15">
        <v>2</v>
      </c>
      <c r="B29" s="40">
        <f>ROUND(254273.584,0)</f>
        <v>254274</v>
      </c>
      <c r="C29" s="14">
        <f>ROUND(5.1148,1)</f>
        <v>5.0999999999999996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498314.23139999999</v>
      </c>
      <c r="C31" s="58">
        <v>-16.243200000000002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689" t="s">
        <v>590</v>
      </c>
      <c r="B1" s="689"/>
      <c r="C1" s="689"/>
    </row>
    <row r="2" spans="1:3" ht="22.5">
      <c r="A2" s="25"/>
      <c r="B2" s="25"/>
      <c r="C2" s="26" t="s">
        <v>585</v>
      </c>
    </row>
    <row r="3" spans="1:3" ht="32.1" customHeight="1">
      <c r="A3" s="714" t="s">
        <v>557</v>
      </c>
      <c r="B3" s="714" t="s">
        <v>16</v>
      </c>
      <c r="C3" s="714"/>
    </row>
    <row r="4" spans="1:3" ht="32.1" customHeight="1">
      <c r="A4" s="714"/>
      <c r="B4" s="7" t="s">
        <v>558</v>
      </c>
      <c r="C4" s="8" t="s">
        <v>559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7.3833355854890899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4.4000000000000004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9.1999999999999993</v>
      </c>
    </row>
    <row r="22" spans="1:3">
      <c r="A22" s="15">
        <v>10</v>
      </c>
      <c r="B22" s="40">
        <f>ROUND(1196191,0)</f>
        <v>1196191</v>
      </c>
      <c r="C22" s="17">
        <f>ROUND(36.8,1)</f>
        <v>36.799999999999997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24.244898975437899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/>
  <headerFooter scaleWithDoc="0"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theme="5"/>
  </sheetPr>
  <dimension ref="A1:C30"/>
  <sheetViews>
    <sheetView workbookViewId="0">
      <selection activeCell="F12" sqref="F12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722" t="s">
        <v>591</v>
      </c>
      <c r="B1" s="722"/>
      <c r="C1" s="722"/>
    </row>
    <row r="2" spans="1:3" ht="22.5">
      <c r="A2" s="25"/>
      <c r="B2" s="25"/>
      <c r="C2" s="26" t="s">
        <v>592</v>
      </c>
    </row>
    <row r="3" spans="1:3" ht="32.1" customHeight="1">
      <c r="A3" s="714" t="s">
        <v>557</v>
      </c>
      <c r="B3" s="714" t="s">
        <v>582</v>
      </c>
      <c r="C3" s="714"/>
    </row>
    <row r="4" spans="1:3" ht="32.1" customHeight="1">
      <c r="A4" s="714"/>
      <c r="B4" s="7" t="s">
        <v>558</v>
      </c>
      <c r="C4" s="8" t="s">
        <v>559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64.099999999999994</v>
      </c>
      <c r="C9" s="29">
        <f>ROUND(44.1,1)</f>
        <v>44.1</v>
      </c>
    </row>
    <row r="10" spans="1:3">
      <c r="A10" s="9">
        <v>10</v>
      </c>
      <c r="B10" s="28">
        <f>ROUND(72.32,2)</f>
        <v>72.319999999999993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35.799999999999997</v>
      </c>
    </row>
    <row r="20" spans="1:3">
      <c r="A20" s="31">
        <v>8</v>
      </c>
      <c r="B20" s="28">
        <f>ROUND(75.46,2)</f>
        <v>75.459999999999994</v>
      </c>
      <c r="C20" s="32">
        <f>ROUND(34.8,1)</f>
        <v>34.799999999999997</v>
      </c>
    </row>
    <row r="21" spans="1:3">
      <c r="A21" s="31">
        <v>9</v>
      </c>
      <c r="B21" s="28">
        <f>ROUND(85.67,2)</f>
        <v>85.67</v>
      </c>
      <c r="C21" s="32">
        <f>ROUND(33.7,1)</f>
        <v>33.700000000000003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37.450000000000003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honeticPr fontId="11" type="noConversion"/>
  <printOptions horizontalCentered="1"/>
  <pageMargins left="0.75" right="0.75" top="0.97916666666666696" bottom="0.97916666666666696" header="0.50902777777777797" footer="0.50902777777777797"/>
  <pageSetup paperSize="9" orientation="portrait" r:id="rId1"/>
  <headerFooter scaleWithDoc="0"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spans="1:256" ht="24" customHeight="1">
      <c r="A1" s="653" t="s">
        <v>27</v>
      </c>
      <c r="B1" s="653"/>
      <c r="C1" s="653"/>
    </row>
    <row r="2" spans="1:256" ht="24" customHeight="1">
      <c r="A2" s="4"/>
      <c r="B2" s="5"/>
      <c r="C2" s="6" t="s">
        <v>593</v>
      </c>
    </row>
    <row r="3" spans="1:256" s="1" customFormat="1" ht="32.25" customHeight="1">
      <c r="A3" s="714" t="s">
        <v>557</v>
      </c>
      <c r="B3" s="714" t="s">
        <v>27</v>
      </c>
      <c r="C3" s="714"/>
    </row>
    <row r="4" spans="1:256" s="1" customFormat="1" ht="32.25" customHeight="1">
      <c r="A4" s="714">
        <v>2009</v>
      </c>
      <c r="B4" s="7" t="s">
        <v>594</v>
      </c>
      <c r="C4" s="8" t="s">
        <v>595</v>
      </c>
    </row>
    <row r="5" spans="1:256" s="1" customFormat="1" ht="20.100000000000001" customHeight="1">
      <c r="A5" s="9">
        <v>2016</v>
      </c>
      <c r="B5" s="10"/>
      <c r="C5" s="11"/>
    </row>
    <row r="6" spans="1:256" s="1" customFormat="1" ht="20.100000000000001" customHeight="1">
      <c r="A6" s="9">
        <v>6</v>
      </c>
      <c r="B6" s="10">
        <f>ROUND(102.3,1)</f>
        <v>102.3</v>
      </c>
      <c r="C6" s="11">
        <f>ROUND(102.7,1)</f>
        <v>102.7</v>
      </c>
    </row>
    <row r="7" spans="1:256" s="1" customFormat="1" ht="20.100000000000001" customHeight="1">
      <c r="A7" s="9">
        <v>7</v>
      </c>
      <c r="B7" s="10">
        <f>ROUND(102.1,1)</f>
        <v>102.1</v>
      </c>
      <c r="C7" s="11">
        <f>ROUND(102.6,1)</f>
        <v>102.6</v>
      </c>
    </row>
    <row r="8" spans="1:256" s="1" customFormat="1" ht="20.100000000000001" customHeight="1">
      <c r="A8" s="9">
        <v>8</v>
      </c>
      <c r="B8" s="10">
        <f>ROUND(101.4,1)</f>
        <v>101.4</v>
      </c>
      <c r="C8" s="11">
        <f>ROUND(102.5,1)</f>
        <v>102.5</v>
      </c>
    </row>
    <row r="9" spans="1:256" s="1" customFormat="1" ht="14.45" customHeight="1">
      <c r="A9" s="9">
        <v>9</v>
      </c>
      <c r="B9" s="10">
        <f>ROUND(101.82067344,1)</f>
        <v>101.8</v>
      </c>
      <c r="C9" s="11">
        <f>ROUND(102.40761463,1)</f>
        <v>102.4</v>
      </c>
    </row>
    <row r="10" spans="1:256" s="1" customFormat="1" ht="14.45" customHeight="1">
      <c r="A10" s="9">
        <v>10</v>
      </c>
      <c r="B10" s="10">
        <f>ROUND(101.32746357,1)</f>
        <v>101.3</v>
      </c>
      <c r="C10" s="11">
        <f>ROUND(102.29864677,1)</f>
        <v>102.3</v>
      </c>
    </row>
    <row r="11" spans="1:256" s="1" customFormat="1" ht="14.45" customHeight="1">
      <c r="A11" s="9">
        <v>11</v>
      </c>
      <c r="B11" s="10">
        <f>ROUND(102.2,1)</f>
        <v>102.2</v>
      </c>
      <c r="C11" s="11">
        <f>ROUND(102.29864677,1)</f>
        <v>102.3</v>
      </c>
    </row>
    <row r="12" spans="1:256" ht="14.25">
      <c r="A12" s="12">
        <v>12</v>
      </c>
      <c r="B12" s="10">
        <f>ROUND(101.4,1)</f>
        <v>101.4</v>
      </c>
      <c r="C12" s="11">
        <f>ROUND(102.2,1)</f>
        <v>102.2</v>
      </c>
    </row>
    <row r="13" spans="1:256" ht="15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4.25">
      <c r="A21" s="12">
        <v>9</v>
      </c>
      <c r="B21" s="10">
        <f>ROUND(101.03765598,1)</f>
        <v>101</v>
      </c>
      <c r="C21" s="14">
        <f>ROUND(101.23346012,1)</f>
        <v>101.2</v>
      </c>
    </row>
    <row r="22" spans="1:256" ht="14.25">
      <c r="A22" s="12">
        <v>10</v>
      </c>
      <c r="B22" s="10">
        <f>ROUND(101.8,1)</f>
        <v>101.8</v>
      </c>
      <c r="C22" s="14">
        <f>ROUND(101.3,1)</f>
        <v>101.3</v>
      </c>
    </row>
    <row r="23" spans="1:256" ht="14.25">
      <c r="A23" s="12">
        <v>11</v>
      </c>
      <c r="B23" s="10">
        <f>ROUND(101.32934401,1)</f>
        <v>101.3</v>
      </c>
      <c r="C23" s="14">
        <f>ROUND(101.29138171,1)</f>
        <v>101.3</v>
      </c>
    </row>
    <row r="24" spans="1:256" ht="14.25">
      <c r="A24" s="12">
        <v>12</v>
      </c>
      <c r="B24" s="10">
        <f>ROUND(101.93633331,1)</f>
        <v>101.9</v>
      </c>
      <c r="C24" s="14">
        <f>ROUND(101.34501843,1)</f>
        <v>101.3</v>
      </c>
    </row>
    <row r="25" spans="1:256" ht="15">
      <c r="A25" s="15">
        <v>2018</v>
      </c>
      <c r="B25" s="16"/>
      <c r="C25" s="17"/>
    </row>
    <row r="26" spans="1:256" ht="15">
      <c r="A26" s="15">
        <v>1</v>
      </c>
      <c r="B26" s="10">
        <f>ROUND(100.4833835,1)</f>
        <v>100.5</v>
      </c>
      <c r="C26" s="14">
        <f>ROUND(100.4833835,1)</f>
        <v>100.5</v>
      </c>
    </row>
    <row r="27" spans="1:256" ht="15">
      <c r="A27" s="15">
        <v>2</v>
      </c>
      <c r="B27" s="18">
        <f>ROUND(102.58323309,1)</f>
        <v>102.6</v>
      </c>
      <c r="C27" s="19">
        <f>ROUND(101.53370061,1)</f>
        <v>101.5</v>
      </c>
    </row>
    <row r="28" spans="1:256" ht="15">
      <c r="A28" s="15">
        <v>3</v>
      </c>
      <c r="B28" s="10">
        <f>ROUND(101.8,1)</f>
        <v>101.8</v>
      </c>
      <c r="C28" s="19">
        <f>ROUND(101.6,1)</f>
        <v>101.6</v>
      </c>
    </row>
    <row r="29" spans="1:256" ht="15">
      <c r="A29" s="15">
        <v>4</v>
      </c>
      <c r="B29" s="20">
        <f>ROUND(101,1)</f>
        <v>101</v>
      </c>
      <c r="C29" s="21">
        <f>ROUND(101.45789835,1)</f>
        <v>101.5</v>
      </c>
    </row>
    <row r="30" spans="1:256" customFormat="1" ht="14.25">
      <c r="A30" s="15">
        <v>5</v>
      </c>
      <c r="B30" s="20">
        <v>100.63043043</v>
      </c>
      <c r="C30" s="21">
        <v>101.29245659</v>
      </c>
    </row>
    <row r="31" spans="1:256" ht="15">
      <c r="A31" s="22">
        <v>6</v>
      </c>
      <c r="B31" s="23">
        <v>101.2</v>
      </c>
      <c r="C31" s="24">
        <v>101.27416779000001</v>
      </c>
    </row>
  </sheetData>
  <mergeCells count="3">
    <mergeCell ref="A1:C1"/>
    <mergeCell ref="B3:C3"/>
    <mergeCell ref="A3:A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H256"/>
  <sheetViews>
    <sheetView workbookViewId="0">
      <selection activeCell="E6" sqref="E6"/>
    </sheetView>
  </sheetViews>
  <sheetFormatPr defaultColWidth="9" defaultRowHeight="14.25"/>
  <cols>
    <col min="1" max="1" width="28.625" style="408" customWidth="1"/>
    <col min="2" max="2" width="12" style="408" customWidth="1"/>
    <col min="3" max="3" width="10.625" style="408" customWidth="1"/>
    <col min="4" max="4" width="12.125" style="472" customWidth="1"/>
    <col min="5" max="5" width="11.5" style="408" customWidth="1"/>
    <col min="6" max="6" width="9" style="408"/>
    <col min="7" max="7" width="10.5" style="408" customWidth="1"/>
    <col min="8" max="8" width="9.75" style="408" customWidth="1"/>
    <col min="9" max="9" width="11.75" style="408" customWidth="1"/>
    <col min="10" max="16384" width="9" style="408"/>
  </cols>
  <sheetData>
    <row r="1" spans="1:8" s="43" customFormat="1" ht="28.5" customHeight="1">
      <c r="A1" s="671" t="s">
        <v>102</v>
      </c>
      <c r="B1" s="672"/>
      <c r="C1" s="672"/>
      <c r="D1" s="673"/>
      <c r="E1" s="673"/>
    </row>
    <row r="2" spans="1:8" s="43" customFormat="1" ht="19.5" customHeight="1">
      <c r="A2" s="530"/>
      <c r="B2" s="530"/>
      <c r="C2" s="530"/>
      <c r="D2" s="674" t="s">
        <v>35</v>
      </c>
      <c r="E2" s="675"/>
    </row>
    <row r="3" spans="1:8" s="43" customFormat="1" ht="35.25" customHeight="1">
      <c r="A3" s="531" t="s">
        <v>36</v>
      </c>
      <c r="B3" s="557" t="s">
        <v>78</v>
      </c>
      <c r="C3" s="558" t="s">
        <v>79</v>
      </c>
      <c r="D3" s="412" t="s">
        <v>80</v>
      </c>
      <c r="E3" s="558" t="s">
        <v>79</v>
      </c>
      <c r="H3" s="506"/>
    </row>
    <row r="4" spans="1:8" s="43" customFormat="1" ht="24.95" customHeight="1">
      <c r="A4" s="413" t="s">
        <v>103</v>
      </c>
      <c r="B4" s="559">
        <v>74.353200000000001</v>
      </c>
      <c r="C4" s="504">
        <v>6.2</v>
      </c>
      <c r="D4" s="559">
        <v>769.96709999999996</v>
      </c>
      <c r="E4" s="560">
        <v>5</v>
      </c>
      <c r="H4" s="561"/>
    </row>
    <row r="5" spans="1:8" s="43" customFormat="1" ht="24.95" customHeight="1">
      <c r="A5" s="413" t="s">
        <v>82</v>
      </c>
      <c r="B5" s="242">
        <v>26.4908</v>
      </c>
      <c r="C5" s="507">
        <v>-2.8</v>
      </c>
      <c r="D5" s="242">
        <v>236.77940000000001</v>
      </c>
      <c r="E5" s="161">
        <v>8.1</v>
      </c>
      <c r="H5" s="561"/>
    </row>
    <row r="6" spans="1:8" s="43" customFormat="1" ht="24.95" customHeight="1">
      <c r="A6" s="424" t="s">
        <v>83</v>
      </c>
      <c r="B6" s="242">
        <v>47.862400000000001</v>
      </c>
      <c r="C6" s="507">
        <v>12.4</v>
      </c>
      <c r="D6" s="242">
        <v>533.18769999999995</v>
      </c>
      <c r="E6" s="161">
        <v>3.5</v>
      </c>
      <c r="H6" s="561"/>
    </row>
    <row r="7" spans="1:8" s="43" customFormat="1" ht="24.95" customHeight="1">
      <c r="A7" s="424" t="s">
        <v>84</v>
      </c>
      <c r="B7" s="242">
        <v>0.65959999999999996</v>
      </c>
      <c r="C7" s="507">
        <v>54.4</v>
      </c>
      <c r="D7" s="242">
        <v>5.8093000000000004</v>
      </c>
      <c r="E7" s="161">
        <v>7.3</v>
      </c>
      <c r="H7" s="561"/>
    </row>
    <row r="8" spans="1:8" s="43" customFormat="1" ht="24.95" customHeight="1">
      <c r="A8" s="424" t="s">
        <v>85</v>
      </c>
      <c r="B8" s="242">
        <v>2.1299999999999999E-2</v>
      </c>
      <c r="C8" s="507">
        <v>-60.6</v>
      </c>
      <c r="D8" s="242">
        <v>0.29409999999999997</v>
      </c>
      <c r="E8" s="161">
        <v>-26.3</v>
      </c>
      <c r="H8" s="561"/>
    </row>
    <row r="9" spans="1:8" s="43" customFormat="1" ht="24.95" customHeight="1">
      <c r="A9" s="424" t="s">
        <v>86</v>
      </c>
      <c r="B9" s="242">
        <v>0</v>
      </c>
      <c r="C9" s="509">
        <v>0</v>
      </c>
      <c r="D9" s="242">
        <v>0</v>
      </c>
      <c r="E9" s="161">
        <v>0</v>
      </c>
      <c r="H9" s="561"/>
    </row>
    <row r="10" spans="1:8" s="43" customFormat="1" ht="24.95" customHeight="1">
      <c r="A10" s="424" t="s">
        <v>87</v>
      </c>
      <c r="B10" s="242">
        <v>39.502600000000001</v>
      </c>
      <c r="C10" s="509">
        <v>9</v>
      </c>
      <c r="D10" s="242">
        <v>370.20670000000001</v>
      </c>
      <c r="E10" s="161">
        <v>7.8</v>
      </c>
      <c r="H10" s="561"/>
    </row>
    <row r="11" spans="1:8" s="43" customFormat="1" ht="24.95" customHeight="1">
      <c r="A11" s="424" t="s">
        <v>88</v>
      </c>
      <c r="B11" s="242">
        <v>32.901200000000003</v>
      </c>
      <c r="C11" s="509">
        <v>3</v>
      </c>
      <c r="D11" s="242">
        <v>385.27820000000003</v>
      </c>
      <c r="E11" s="161">
        <v>2</v>
      </c>
      <c r="H11" s="561"/>
    </row>
    <row r="12" spans="1:8" s="43" customFormat="1" ht="24.95" customHeight="1">
      <c r="A12" s="424" t="s">
        <v>89</v>
      </c>
      <c r="B12" s="242">
        <v>1.2685</v>
      </c>
      <c r="C12" s="562">
        <v>0</v>
      </c>
      <c r="D12" s="242">
        <v>8.3788</v>
      </c>
      <c r="E12" s="161">
        <v>7.7</v>
      </c>
      <c r="H12" s="561"/>
    </row>
    <row r="13" spans="1:8" s="43" customFormat="1" ht="24.95" customHeight="1">
      <c r="A13" s="424" t="s">
        <v>90</v>
      </c>
      <c r="B13" s="242">
        <v>25.794</v>
      </c>
      <c r="C13" s="562">
        <v>4.5999999999999996</v>
      </c>
      <c r="D13" s="242">
        <v>307.5668</v>
      </c>
      <c r="E13" s="161">
        <v>2.2000000000000002</v>
      </c>
      <c r="H13" s="561"/>
    </row>
    <row r="14" spans="1:8" s="43" customFormat="1" ht="24.95" customHeight="1">
      <c r="A14" s="424" t="s">
        <v>91</v>
      </c>
      <c r="B14" s="242">
        <v>27.779499999999999</v>
      </c>
      <c r="C14" s="562">
        <v>4.8</v>
      </c>
      <c r="D14" s="242">
        <v>231.90369999999999</v>
      </c>
      <c r="E14" s="161">
        <v>6.6</v>
      </c>
      <c r="H14" s="561"/>
    </row>
    <row r="15" spans="1:8" s="43" customFormat="1" ht="24.95" customHeight="1">
      <c r="A15" s="424" t="s">
        <v>92</v>
      </c>
      <c r="B15" s="242">
        <v>32.604100000000003</v>
      </c>
      <c r="C15" s="562">
        <v>13.7</v>
      </c>
      <c r="D15" s="242">
        <v>373.9529</v>
      </c>
      <c r="E15" s="161">
        <v>7</v>
      </c>
      <c r="H15" s="561"/>
    </row>
    <row r="16" spans="1:8" s="43" customFormat="1" ht="24.95" customHeight="1">
      <c r="A16" s="424" t="s">
        <v>93</v>
      </c>
      <c r="B16" s="242">
        <v>18.7378</v>
      </c>
      <c r="C16" s="562">
        <v>-3.8</v>
      </c>
      <c r="D16" s="242">
        <v>216.75970000000001</v>
      </c>
      <c r="E16" s="161">
        <v>-0.8</v>
      </c>
      <c r="H16" s="561"/>
    </row>
    <row r="17" spans="1:8" s="43" customFormat="1" ht="24.95" customHeight="1">
      <c r="A17" s="424" t="s">
        <v>94</v>
      </c>
      <c r="B17" s="242">
        <v>22.016999999999999</v>
      </c>
      <c r="C17" s="562">
        <v>5.6</v>
      </c>
      <c r="D17" s="242">
        <v>171.90309999999999</v>
      </c>
      <c r="E17" s="161">
        <v>8.6999999999999993</v>
      </c>
      <c r="H17" s="561"/>
    </row>
    <row r="18" spans="1:8" s="43" customFormat="1" ht="24.95" customHeight="1">
      <c r="A18" s="563" t="s">
        <v>95</v>
      </c>
      <c r="B18" s="564">
        <v>0.99429999999999996</v>
      </c>
      <c r="C18" s="565">
        <v>3.3</v>
      </c>
      <c r="D18" s="564">
        <v>7.3514999999999997</v>
      </c>
      <c r="E18" s="566">
        <v>-9.8000000000000007</v>
      </c>
      <c r="H18" s="561"/>
    </row>
    <row r="19" spans="1:8" s="43" customFormat="1" ht="20.100000000000001" customHeight="1">
      <c r="A19" s="676"/>
      <c r="B19" s="676"/>
      <c r="C19" s="676"/>
      <c r="D19" s="676"/>
      <c r="E19" s="676"/>
      <c r="H19" s="561"/>
    </row>
    <row r="20" spans="1:8" s="43" customFormat="1">
      <c r="H20" s="561"/>
    </row>
    <row r="21" spans="1:8" s="43" customFormat="1">
      <c r="H21" s="561"/>
    </row>
    <row r="22" spans="1:8" s="43" customFormat="1">
      <c r="H22" s="561"/>
    </row>
    <row r="23" spans="1:8" s="43" customFormat="1">
      <c r="H23" s="561"/>
    </row>
    <row r="24" spans="1:8" s="43" customFormat="1">
      <c r="H24" s="561"/>
    </row>
    <row r="25" spans="1:8" s="43" customFormat="1"/>
    <row r="26" spans="1:8" s="43" customFormat="1"/>
    <row r="27" spans="1:8" s="43" customFormat="1"/>
    <row r="28" spans="1:8" s="43" customFormat="1"/>
    <row r="29" spans="1:8" s="43" customFormat="1"/>
    <row r="30" spans="1:8" s="43" customFormat="1"/>
    <row r="31" spans="1:8" s="43" customFormat="1"/>
    <row r="32" spans="1:8" s="43" customFormat="1"/>
    <row r="33" s="43" customFormat="1"/>
    <row r="34" s="43" customFormat="1"/>
    <row r="35" s="43" customFormat="1"/>
    <row r="36" s="43" customFormat="1"/>
    <row r="37" s="43" customFormat="1"/>
    <row r="38" s="43" customFormat="1"/>
    <row r="39" s="43" customFormat="1"/>
    <row r="40" s="43" customFormat="1"/>
    <row r="41" s="43" customFormat="1"/>
    <row r="42" s="43" customFormat="1"/>
    <row r="43" s="43" customFormat="1"/>
    <row r="44" s="43" customFormat="1"/>
    <row r="45" s="43" customFormat="1"/>
    <row r="46" s="43" customFormat="1"/>
    <row r="47" s="43" customFormat="1"/>
    <row r="48" s="43" customFormat="1"/>
    <row r="49" s="43" customFormat="1"/>
    <row r="50" s="43" customFormat="1"/>
    <row r="51" s="43" customFormat="1"/>
    <row r="52" s="43" customFormat="1"/>
    <row r="53" s="43" customFormat="1"/>
    <row r="54" s="43" customFormat="1"/>
    <row r="55" s="43" customFormat="1"/>
    <row r="56" s="43" customFormat="1"/>
    <row r="57" s="43" customFormat="1"/>
    <row r="58" s="43" customFormat="1"/>
    <row r="59" s="43" customFormat="1"/>
    <row r="60" s="43" customFormat="1"/>
    <row r="61" s="43" customFormat="1"/>
    <row r="62" s="43" customFormat="1"/>
    <row r="63" s="43" customFormat="1"/>
    <row r="64" s="43" customFormat="1"/>
    <row r="65" s="43" customFormat="1"/>
    <row r="66" s="43" customFormat="1"/>
    <row r="67" s="43" customFormat="1"/>
    <row r="68" s="43" customFormat="1"/>
    <row r="69" s="43" customFormat="1"/>
    <row r="70" s="43" customFormat="1"/>
    <row r="71" s="43" customFormat="1"/>
    <row r="72" s="43" customFormat="1"/>
    <row r="73" s="43" customFormat="1"/>
    <row r="74" s="43" customFormat="1"/>
    <row r="75" s="43" customFormat="1"/>
    <row r="76" s="43" customFormat="1"/>
    <row r="77" s="43" customFormat="1"/>
    <row r="78" s="43" customFormat="1"/>
    <row r="79" s="43" customFormat="1"/>
    <row r="80" s="43" customFormat="1"/>
    <row r="81" s="43" customFormat="1"/>
    <row r="82" s="43" customFormat="1"/>
    <row r="83" s="43" customFormat="1"/>
    <row r="84" s="43" customFormat="1"/>
    <row r="85" s="43" customFormat="1"/>
    <row r="86" s="43" customFormat="1"/>
    <row r="87" s="43" customFormat="1"/>
    <row r="88" s="43" customFormat="1"/>
    <row r="89" s="43" customFormat="1"/>
    <row r="90" s="43" customFormat="1"/>
    <row r="91" s="43" customFormat="1"/>
    <row r="92" s="43" customFormat="1"/>
    <row r="93" s="43" customFormat="1"/>
    <row r="94" s="43" customFormat="1"/>
    <row r="95" s="43" customFormat="1"/>
    <row r="96" s="43" customFormat="1"/>
    <row r="97" s="43" customFormat="1"/>
    <row r="98" s="43" customFormat="1"/>
    <row r="99" s="43" customFormat="1"/>
    <row r="100" s="43" customFormat="1"/>
    <row r="101" s="43" customFormat="1"/>
    <row r="102" s="43" customFormat="1"/>
    <row r="103" s="43" customFormat="1"/>
    <row r="104" s="43" customFormat="1"/>
    <row r="105" s="43" customFormat="1"/>
    <row r="106" s="43" customFormat="1"/>
    <row r="107" s="43" customFormat="1"/>
    <row r="108" s="43" customFormat="1"/>
    <row r="109" s="43" customFormat="1"/>
    <row r="110" s="43" customFormat="1"/>
    <row r="111" s="43" customFormat="1"/>
    <row r="112" s="43" customFormat="1"/>
    <row r="113" s="43" customFormat="1"/>
    <row r="114" s="43" customFormat="1"/>
    <row r="115" s="43" customFormat="1"/>
    <row r="116" s="43" customFormat="1"/>
    <row r="117" s="43" customFormat="1"/>
    <row r="118" s="43" customFormat="1"/>
    <row r="119" s="43" customFormat="1"/>
    <row r="120" s="43" customFormat="1"/>
    <row r="121" s="43" customFormat="1"/>
    <row r="122" s="43" customFormat="1"/>
    <row r="123" s="43" customFormat="1"/>
    <row r="124" s="43" customFormat="1"/>
    <row r="125" s="43" customFormat="1"/>
    <row r="126" s="43" customFormat="1"/>
    <row r="127" s="43" customFormat="1"/>
    <row r="128" s="43" customFormat="1"/>
    <row r="129" s="43" customFormat="1"/>
    <row r="130" s="43" customFormat="1"/>
    <row r="131" s="43" customFormat="1"/>
    <row r="132" s="43" customFormat="1"/>
    <row r="133" s="43" customFormat="1"/>
    <row r="134" s="43" customFormat="1"/>
    <row r="135" s="43" customFormat="1"/>
    <row r="136" s="43" customFormat="1"/>
    <row r="137" s="43" customFormat="1"/>
    <row r="138" s="43" customFormat="1"/>
    <row r="139" s="43" customFormat="1"/>
    <row r="140" s="43" customFormat="1"/>
    <row r="141" s="43" customFormat="1"/>
    <row r="142" s="43" customFormat="1"/>
    <row r="143" s="43" customFormat="1"/>
    <row r="144" s="43" customFormat="1"/>
    <row r="145" s="43" customFormat="1"/>
    <row r="146" s="43" customFormat="1"/>
    <row r="147" s="43" customFormat="1"/>
    <row r="148" s="43" customFormat="1"/>
    <row r="149" s="43" customFormat="1"/>
    <row r="150" s="43" customFormat="1"/>
    <row r="151" s="43" customFormat="1"/>
    <row r="152" s="43" customFormat="1"/>
    <row r="153" s="43" customFormat="1"/>
    <row r="154" s="43" customFormat="1"/>
    <row r="155" s="43" customFormat="1"/>
    <row r="156" s="43" customFormat="1"/>
    <row r="157" s="43" customFormat="1"/>
    <row r="158" s="43" customFormat="1"/>
    <row r="159" s="43" customFormat="1"/>
    <row r="160" s="43" customFormat="1"/>
    <row r="161" s="43" customFormat="1"/>
    <row r="162" s="43" customFormat="1"/>
    <row r="163" s="43" customFormat="1"/>
    <row r="164" s="43" customFormat="1"/>
    <row r="165" s="43" customFormat="1"/>
    <row r="166" s="43" customFormat="1"/>
    <row r="167" s="43" customFormat="1"/>
    <row r="168" s="43" customFormat="1"/>
    <row r="169" s="43" customFormat="1"/>
    <row r="170" s="43" customFormat="1"/>
    <row r="171" s="43" customFormat="1"/>
    <row r="172" s="43" customFormat="1"/>
    <row r="173" s="43" customFormat="1"/>
    <row r="174" s="43" customFormat="1"/>
    <row r="175" s="43" customFormat="1"/>
    <row r="176" s="43" customFormat="1"/>
    <row r="177" s="43" customFormat="1"/>
    <row r="178" s="43" customFormat="1"/>
    <row r="179" s="43" customFormat="1"/>
    <row r="180" s="43" customFormat="1"/>
    <row r="181" s="43" customFormat="1"/>
    <row r="182" s="43" customFormat="1"/>
    <row r="183" s="43" customFormat="1"/>
    <row r="184" s="43" customFormat="1"/>
    <row r="185" s="43" customFormat="1"/>
    <row r="186" s="43" customFormat="1"/>
    <row r="187" s="43" customFormat="1"/>
    <row r="188" s="43" customFormat="1"/>
    <row r="189" s="43" customFormat="1"/>
    <row r="190" s="43" customFormat="1"/>
    <row r="191" s="43" customFormat="1"/>
    <row r="192" s="43" customFormat="1"/>
    <row r="193" s="43" customFormat="1"/>
    <row r="194" s="43" customFormat="1"/>
    <row r="195" s="43" customFormat="1"/>
    <row r="196" s="43" customFormat="1"/>
    <row r="197" s="43" customFormat="1"/>
    <row r="198" s="43" customFormat="1"/>
    <row r="199" s="43" customFormat="1"/>
    <row r="200" s="43" customFormat="1"/>
    <row r="201" s="43" customFormat="1"/>
    <row r="202" s="43" customFormat="1"/>
    <row r="203" s="43" customFormat="1"/>
    <row r="204" s="43" customFormat="1"/>
    <row r="205" s="43" customFormat="1"/>
    <row r="206" s="43" customFormat="1"/>
    <row r="207" s="43" customFormat="1"/>
    <row r="208" s="43" customFormat="1"/>
    <row r="209" s="43" customFormat="1"/>
    <row r="210" s="43" customFormat="1"/>
    <row r="211" s="43" customFormat="1"/>
    <row r="212" s="43" customFormat="1"/>
    <row r="213" s="43" customFormat="1"/>
    <row r="214" s="43" customFormat="1"/>
    <row r="215" s="43" customFormat="1"/>
    <row r="216" s="43" customFormat="1"/>
    <row r="217" s="43" customFormat="1"/>
    <row r="218" s="43" customFormat="1"/>
    <row r="219" s="43" customFormat="1"/>
    <row r="220" s="43" customFormat="1"/>
    <row r="221" s="43" customFormat="1"/>
    <row r="222" s="43" customFormat="1"/>
    <row r="223" s="43" customFormat="1"/>
    <row r="224" s="43" customFormat="1"/>
    <row r="225" s="43" customFormat="1"/>
    <row r="226" s="43" customFormat="1"/>
    <row r="227" s="43" customFormat="1"/>
    <row r="228" s="43" customFormat="1"/>
    <row r="229" s="43" customFormat="1"/>
    <row r="230" s="43" customFormat="1"/>
    <row r="231" s="43" customFormat="1"/>
    <row r="232" s="43" customFormat="1"/>
    <row r="233" s="43" customFormat="1"/>
    <row r="234" s="43" customFormat="1"/>
    <row r="235" s="43" customFormat="1"/>
    <row r="236" s="43" customFormat="1"/>
    <row r="237" s="43" customFormat="1"/>
    <row r="238" s="43" customFormat="1"/>
    <row r="239" s="43" customFormat="1"/>
    <row r="240" s="43" customFormat="1"/>
    <row r="241" s="43" customFormat="1"/>
    <row r="242" s="43" customFormat="1"/>
    <row r="243" s="43" customFormat="1"/>
    <row r="244" s="43" customFormat="1"/>
    <row r="245" s="43" customFormat="1"/>
    <row r="246" s="43" customFormat="1"/>
    <row r="247" s="43" customFormat="1"/>
    <row r="248" s="43" customFormat="1"/>
    <row r="249" s="43" customFormat="1"/>
    <row r="250" s="43" customFormat="1"/>
    <row r="251" s="43" customFormat="1"/>
    <row r="252" s="43" customFormat="1"/>
    <row r="253" s="43" customFormat="1"/>
    <row r="254" s="43" customFormat="1"/>
    <row r="255" s="43" customFormat="1"/>
    <row r="256" s="43" customFormat="1"/>
  </sheetData>
  <sheetProtection password="DC9E" sheet="1" objects="1" scenarios="1"/>
  <mergeCells count="3">
    <mergeCell ref="A1:E1"/>
    <mergeCell ref="D2:E2"/>
    <mergeCell ref="A19:E19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D256"/>
  <sheetViews>
    <sheetView workbookViewId="0">
      <selection activeCell="D26" sqref="D26"/>
    </sheetView>
  </sheetViews>
  <sheetFormatPr defaultColWidth="9" defaultRowHeight="14.25"/>
  <cols>
    <col min="1" max="1" width="36" style="549" customWidth="1"/>
    <col min="2" max="2" width="11.125" style="550" customWidth="1"/>
    <col min="3" max="4" width="14.625" style="549" customWidth="1"/>
  </cols>
  <sheetData>
    <row r="1" spans="1:4">
      <c r="A1"/>
      <c r="B1"/>
      <c r="C1"/>
      <c r="D1"/>
    </row>
    <row r="2" spans="1:4" ht="27" customHeight="1">
      <c r="A2" s="672" t="s">
        <v>104</v>
      </c>
      <c r="B2" s="672"/>
      <c r="C2" s="672"/>
      <c r="D2" s="677"/>
    </row>
    <row r="3" spans="1:4" ht="11.25" customHeight="1">
      <c r="A3" s="263"/>
      <c r="B3" s="263"/>
      <c r="C3" s="551"/>
      <c r="D3" s="263"/>
    </row>
    <row r="4" spans="1:4" s="548" customFormat="1" ht="35.25" customHeight="1">
      <c r="A4" s="552" t="s">
        <v>36</v>
      </c>
      <c r="B4" s="412" t="s">
        <v>105</v>
      </c>
      <c r="C4" s="553" t="s">
        <v>80</v>
      </c>
      <c r="D4" s="284" t="s">
        <v>5</v>
      </c>
    </row>
    <row r="5" spans="1:4" ht="24.95" customHeight="1">
      <c r="A5" s="223" t="s">
        <v>106</v>
      </c>
      <c r="B5" s="195" t="s">
        <v>107</v>
      </c>
      <c r="C5" s="266">
        <v>891</v>
      </c>
      <c r="D5" s="30">
        <v>1.8</v>
      </c>
    </row>
    <row r="6" spans="1:4" ht="24.95" customHeight="1">
      <c r="A6" s="223" t="s">
        <v>108</v>
      </c>
      <c r="B6" s="195" t="s">
        <v>107</v>
      </c>
      <c r="C6" s="266">
        <v>132</v>
      </c>
      <c r="D6" s="30">
        <v>5.6</v>
      </c>
    </row>
    <row r="7" spans="1:4" ht="24.95" customHeight="1">
      <c r="A7" s="223" t="s">
        <v>109</v>
      </c>
      <c r="B7" s="195" t="s">
        <v>7</v>
      </c>
      <c r="C7" s="211">
        <v>20.059999999999999</v>
      </c>
      <c r="D7" s="30">
        <v>60</v>
      </c>
    </row>
    <row r="8" spans="1:4" ht="24.95" customHeight="1">
      <c r="A8" s="223" t="s">
        <v>110</v>
      </c>
      <c r="B8" s="195" t="s">
        <v>7</v>
      </c>
      <c r="C8" s="211">
        <v>2392.7390999999998</v>
      </c>
      <c r="D8" s="30">
        <v>6.98</v>
      </c>
    </row>
    <row r="9" spans="1:4" ht="24.95" customHeight="1">
      <c r="A9" s="223" t="s">
        <v>111</v>
      </c>
      <c r="B9" s="195" t="s">
        <v>7</v>
      </c>
      <c r="C9" s="211">
        <v>422.26</v>
      </c>
      <c r="D9" s="30">
        <v>24.6</v>
      </c>
    </row>
    <row r="10" spans="1:4" ht="24.95" customHeight="1">
      <c r="A10" s="223" t="s">
        <v>112</v>
      </c>
      <c r="B10" s="195" t="s">
        <v>7</v>
      </c>
      <c r="C10" s="211">
        <v>232.6</v>
      </c>
      <c r="D10" s="30">
        <v>39.700000000000003</v>
      </c>
    </row>
    <row r="11" spans="1:4" ht="24.95" customHeight="1">
      <c r="A11" s="223" t="s">
        <v>113</v>
      </c>
      <c r="B11" s="195" t="s">
        <v>7</v>
      </c>
      <c r="C11" s="211">
        <v>2630.68</v>
      </c>
      <c r="D11" s="30">
        <v>3.3</v>
      </c>
    </row>
    <row r="12" spans="1:4" ht="24.95" customHeight="1">
      <c r="A12" s="223" t="s">
        <v>114</v>
      </c>
      <c r="B12" s="195" t="s">
        <v>7</v>
      </c>
      <c r="C12" s="211">
        <v>1734.07</v>
      </c>
      <c r="D12" s="30">
        <v>-2.7</v>
      </c>
    </row>
    <row r="13" spans="1:4" ht="24.95" customHeight="1">
      <c r="A13" s="223" t="s">
        <v>115</v>
      </c>
      <c r="B13" s="195" t="s">
        <v>7</v>
      </c>
      <c r="C13" s="211">
        <v>161.11000000000001</v>
      </c>
      <c r="D13" s="30">
        <v>-6.8</v>
      </c>
    </row>
    <row r="14" spans="1:4" ht="24.95" customHeight="1">
      <c r="A14" s="223" t="s">
        <v>116</v>
      </c>
      <c r="B14" s="195" t="s">
        <v>7</v>
      </c>
      <c r="C14" s="211">
        <v>80.13</v>
      </c>
      <c r="D14" s="30">
        <v>-7.7</v>
      </c>
    </row>
    <row r="15" spans="1:4" ht="24.95" customHeight="1">
      <c r="A15" s="223" t="s">
        <v>117</v>
      </c>
      <c r="B15" s="195" t="s">
        <v>7</v>
      </c>
      <c r="C15" s="211">
        <v>33.18</v>
      </c>
      <c r="D15" s="30">
        <v>13.9</v>
      </c>
    </row>
    <row r="16" spans="1:4" ht="24.95" customHeight="1">
      <c r="A16" s="223" t="s">
        <v>118</v>
      </c>
      <c r="B16" s="195" t="s">
        <v>119</v>
      </c>
      <c r="C16" s="211">
        <v>12.4</v>
      </c>
      <c r="D16" s="30">
        <v>-7.9</v>
      </c>
    </row>
    <row r="17" spans="1:4" ht="24.95" customHeight="1">
      <c r="A17" s="241" t="s">
        <v>120</v>
      </c>
      <c r="B17" s="195" t="s">
        <v>28</v>
      </c>
      <c r="C17" s="259">
        <v>514.77</v>
      </c>
      <c r="D17" s="30">
        <v>89.2</v>
      </c>
    </row>
    <row r="18" spans="1:4" ht="24.95" customHeight="1">
      <c r="A18" s="223" t="s">
        <v>121</v>
      </c>
      <c r="B18" s="195" t="s">
        <v>28</v>
      </c>
      <c r="C18" s="259">
        <v>17.46</v>
      </c>
      <c r="D18" s="30">
        <v>2.8</v>
      </c>
    </row>
    <row r="19" spans="1:4" ht="24.95" customHeight="1">
      <c r="A19" s="223" t="s">
        <v>122</v>
      </c>
      <c r="B19" s="195" t="s">
        <v>28</v>
      </c>
      <c r="C19" s="259">
        <v>117.35</v>
      </c>
      <c r="D19" s="30">
        <v>-2.6</v>
      </c>
    </row>
    <row r="20" spans="1:4" ht="24.95" customHeight="1">
      <c r="A20" s="223" t="s">
        <v>123</v>
      </c>
      <c r="B20" s="554" t="s">
        <v>28</v>
      </c>
      <c r="C20" s="259">
        <v>65.92</v>
      </c>
      <c r="D20" s="30">
        <v>-4.0999999999999996</v>
      </c>
    </row>
    <row r="21" spans="1:4" ht="24.95" customHeight="1">
      <c r="A21" s="223" t="s">
        <v>124</v>
      </c>
      <c r="B21" s="195" t="s">
        <v>125</v>
      </c>
      <c r="C21" s="259">
        <v>2.37</v>
      </c>
      <c r="D21" s="30">
        <v>0</v>
      </c>
    </row>
    <row r="22" spans="1:4" ht="24.95" customHeight="1">
      <c r="A22" s="223" t="s">
        <v>126</v>
      </c>
      <c r="B22" s="195" t="s">
        <v>28</v>
      </c>
      <c r="C22" s="259">
        <v>11.44</v>
      </c>
      <c r="D22" s="30">
        <v>2.9</v>
      </c>
    </row>
    <row r="23" spans="1:4" ht="24.95" customHeight="1">
      <c r="A23" s="223" t="s">
        <v>127</v>
      </c>
      <c r="B23" s="195" t="s">
        <v>128</v>
      </c>
      <c r="C23" s="211">
        <v>62.1</v>
      </c>
      <c r="D23" s="30">
        <v>23.7</v>
      </c>
    </row>
    <row r="24" spans="1:4" ht="24.95" customHeight="1">
      <c r="A24" s="555" t="s">
        <v>129</v>
      </c>
      <c r="B24" s="556" t="s">
        <v>28</v>
      </c>
      <c r="C24" s="268">
        <v>98.58</v>
      </c>
      <c r="D24" s="290">
        <v>0.2</v>
      </c>
    </row>
    <row r="25" spans="1:4">
      <c r="A25"/>
      <c r="B25"/>
      <c r="C25"/>
      <c r="D25"/>
    </row>
    <row r="26" spans="1:4">
      <c r="A26"/>
      <c r="B26"/>
      <c r="C26"/>
      <c r="D26"/>
    </row>
    <row r="27" spans="1:4">
      <c r="A27"/>
      <c r="B27"/>
      <c r="C27"/>
      <c r="D27"/>
    </row>
    <row r="28" spans="1:4">
      <c r="A28"/>
      <c r="B28"/>
      <c r="C28"/>
      <c r="D28"/>
    </row>
    <row r="29" spans="1:4">
      <c r="A29"/>
      <c r="B29"/>
      <c r="C29"/>
      <c r="D29"/>
    </row>
    <row r="30" spans="1:4">
      <c r="A30"/>
      <c r="B30"/>
      <c r="C30"/>
      <c r="D30"/>
    </row>
    <row r="31" spans="1:4">
      <c r="A31"/>
      <c r="B31"/>
      <c r="C31"/>
      <c r="D31"/>
    </row>
    <row r="32" spans="1:4">
      <c r="A32"/>
      <c r="B32"/>
      <c r="C32"/>
      <c r="D32"/>
    </row>
    <row r="33" spans="1:4">
      <c r="A33"/>
      <c r="B33"/>
      <c r="C33"/>
      <c r="D33"/>
    </row>
    <row r="34" spans="1:4">
      <c r="A34"/>
      <c r="B34"/>
      <c r="C34"/>
      <c r="D34"/>
    </row>
    <row r="35" spans="1:4">
      <c r="A35"/>
      <c r="B35"/>
      <c r="C35"/>
      <c r="D35"/>
    </row>
    <row r="36" spans="1:4">
      <c r="A36"/>
      <c r="B36"/>
      <c r="C36"/>
      <c r="D36"/>
    </row>
    <row r="37" spans="1:4">
      <c r="A37"/>
      <c r="B37"/>
      <c r="C37"/>
      <c r="D37"/>
    </row>
    <row r="38" spans="1:4">
      <c r="A38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>
      <c r="A69"/>
      <c r="B69"/>
      <c r="C69"/>
      <c r="D69"/>
    </row>
    <row r="70" spans="1:4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>
      <c r="A73"/>
      <c r="B73"/>
      <c r="C73"/>
      <c r="D73"/>
    </row>
    <row r="74" spans="1:4">
      <c r="A74"/>
      <c r="B74"/>
      <c r="C74"/>
      <c r="D74"/>
    </row>
    <row r="75" spans="1:4">
      <c r="A75"/>
      <c r="B75"/>
      <c r="C75"/>
      <c r="D75"/>
    </row>
    <row r="76" spans="1:4">
      <c r="A76"/>
      <c r="B76"/>
      <c r="C76"/>
      <c r="D76"/>
    </row>
    <row r="77" spans="1:4">
      <c r="A77"/>
      <c r="B77"/>
      <c r="C77"/>
      <c r="D77"/>
    </row>
    <row r="78" spans="1:4">
      <c r="A78"/>
      <c r="B78"/>
      <c r="C78"/>
      <c r="D78"/>
    </row>
    <row r="79" spans="1:4">
      <c r="A79"/>
      <c r="B79"/>
      <c r="C79"/>
      <c r="D79"/>
    </row>
    <row r="80" spans="1:4">
      <c r="A80"/>
      <c r="B80"/>
      <c r="C80"/>
      <c r="D80"/>
    </row>
    <row r="81" spans="1:4">
      <c r="A81"/>
      <c r="B81"/>
      <c r="C81"/>
      <c r="D81"/>
    </row>
    <row r="82" spans="1:4">
      <c r="A82"/>
      <c r="B82"/>
      <c r="C82"/>
      <c r="D82"/>
    </row>
    <row r="83" spans="1:4">
      <c r="A83"/>
      <c r="B83"/>
      <c r="C83"/>
      <c r="D83"/>
    </row>
    <row r="84" spans="1:4">
      <c r="A84"/>
      <c r="B84"/>
      <c r="C84"/>
      <c r="D84"/>
    </row>
    <row r="85" spans="1:4">
      <c r="A85"/>
      <c r="B85"/>
      <c r="C85"/>
      <c r="D85"/>
    </row>
    <row r="86" spans="1:4">
      <c r="A86"/>
      <c r="B86"/>
      <c r="C86"/>
      <c r="D86"/>
    </row>
    <row r="87" spans="1:4">
      <c r="A87"/>
      <c r="B87"/>
      <c r="C87"/>
      <c r="D87"/>
    </row>
    <row r="88" spans="1:4">
      <c r="A88"/>
      <c r="B88"/>
      <c r="C88"/>
      <c r="D88"/>
    </row>
    <row r="89" spans="1:4">
      <c r="A89"/>
      <c r="B89"/>
      <c r="C89"/>
      <c r="D89"/>
    </row>
    <row r="90" spans="1:4">
      <c r="A90"/>
      <c r="B90"/>
      <c r="C90"/>
      <c r="D90"/>
    </row>
    <row r="91" spans="1:4">
      <c r="A91"/>
      <c r="B91"/>
      <c r="C91"/>
      <c r="D91"/>
    </row>
    <row r="92" spans="1:4">
      <c r="A92"/>
      <c r="B92"/>
      <c r="C92"/>
      <c r="D92"/>
    </row>
    <row r="93" spans="1:4">
      <c r="A93"/>
      <c r="B93"/>
      <c r="C93"/>
      <c r="D93"/>
    </row>
    <row r="94" spans="1:4">
      <c r="A94"/>
      <c r="B94"/>
      <c r="C94"/>
      <c r="D94"/>
    </row>
    <row r="95" spans="1:4">
      <c r="A95"/>
      <c r="B95"/>
      <c r="C95"/>
      <c r="D95"/>
    </row>
    <row r="96" spans="1:4">
      <c r="A96"/>
      <c r="B96"/>
      <c r="C96"/>
      <c r="D96"/>
    </row>
    <row r="97" spans="1:4">
      <c r="A97"/>
      <c r="B97"/>
      <c r="C97"/>
      <c r="D97"/>
    </row>
    <row r="98" spans="1:4">
      <c r="A98"/>
      <c r="B98"/>
      <c r="C98"/>
      <c r="D98"/>
    </row>
    <row r="99" spans="1:4">
      <c r="A99"/>
      <c r="B99"/>
      <c r="C99"/>
      <c r="D99"/>
    </row>
    <row r="100" spans="1:4">
      <c r="A100"/>
      <c r="B100"/>
      <c r="C100"/>
      <c r="D100"/>
    </row>
    <row r="101" spans="1:4">
      <c r="A101"/>
      <c r="B101"/>
      <c r="C101"/>
      <c r="D101"/>
    </row>
    <row r="102" spans="1:4">
      <c r="A102"/>
      <c r="B102"/>
      <c r="C102"/>
      <c r="D102"/>
    </row>
    <row r="103" spans="1:4">
      <c r="A103"/>
      <c r="B103"/>
      <c r="C103"/>
      <c r="D103"/>
    </row>
    <row r="104" spans="1:4">
      <c r="A104"/>
      <c r="B104"/>
      <c r="C104"/>
      <c r="D104"/>
    </row>
    <row r="105" spans="1:4">
      <c r="A105"/>
      <c r="B105"/>
      <c r="C105"/>
      <c r="D105"/>
    </row>
    <row r="106" spans="1:4">
      <c r="A106"/>
      <c r="B106"/>
      <c r="C106"/>
      <c r="D106"/>
    </row>
    <row r="107" spans="1:4">
      <c r="A107"/>
      <c r="B107"/>
      <c r="C107"/>
      <c r="D107"/>
    </row>
    <row r="108" spans="1:4">
      <c r="A108"/>
      <c r="B108"/>
      <c r="C108"/>
      <c r="D108"/>
    </row>
    <row r="109" spans="1:4">
      <c r="A109"/>
      <c r="B109"/>
      <c r="C109"/>
      <c r="D109"/>
    </row>
    <row r="110" spans="1:4">
      <c r="A110"/>
      <c r="B110"/>
      <c r="C110"/>
      <c r="D110"/>
    </row>
    <row r="111" spans="1:4">
      <c r="A111"/>
      <c r="B111"/>
      <c r="C111"/>
      <c r="D111"/>
    </row>
    <row r="112" spans="1:4">
      <c r="A112"/>
      <c r="B112"/>
      <c r="C112"/>
      <c r="D112"/>
    </row>
    <row r="113" spans="1:4">
      <c r="A113"/>
      <c r="B113"/>
      <c r="C113"/>
      <c r="D113"/>
    </row>
    <row r="114" spans="1:4">
      <c r="A114"/>
      <c r="B114"/>
      <c r="C114"/>
      <c r="D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/>
      <c r="B127"/>
      <c r="C127"/>
      <c r="D127"/>
    </row>
    <row r="128" spans="1:4">
      <c r="A128"/>
      <c r="B128"/>
      <c r="C128"/>
      <c r="D128"/>
    </row>
    <row r="129" spans="1:4">
      <c r="A129"/>
      <c r="B129"/>
      <c r="C129"/>
      <c r="D129"/>
    </row>
    <row r="130" spans="1:4">
      <c r="A130"/>
      <c r="B130"/>
      <c r="C130"/>
      <c r="D130"/>
    </row>
    <row r="131" spans="1:4">
      <c r="A131"/>
      <c r="B131"/>
      <c r="C131"/>
      <c r="D131"/>
    </row>
    <row r="132" spans="1:4">
      <c r="A132"/>
      <c r="B132"/>
      <c r="C132"/>
      <c r="D132"/>
    </row>
    <row r="133" spans="1:4">
      <c r="A133"/>
      <c r="B133"/>
      <c r="C133"/>
      <c r="D133"/>
    </row>
    <row r="134" spans="1:4">
      <c r="A134"/>
      <c r="B134"/>
      <c r="C134"/>
      <c r="D134"/>
    </row>
    <row r="135" spans="1:4">
      <c r="A135"/>
      <c r="B135"/>
      <c r="C135"/>
      <c r="D135"/>
    </row>
    <row r="136" spans="1:4">
      <c r="A136"/>
      <c r="B136"/>
      <c r="C136"/>
      <c r="D136"/>
    </row>
    <row r="137" spans="1:4">
      <c r="A137"/>
      <c r="B137"/>
      <c r="C137"/>
      <c r="D137"/>
    </row>
    <row r="138" spans="1:4">
      <c r="A138"/>
      <c r="B138"/>
      <c r="C138"/>
      <c r="D138"/>
    </row>
    <row r="139" spans="1:4">
      <c r="A139"/>
      <c r="B139"/>
      <c r="C139"/>
      <c r="D139"/>
    </row>
    <row r="140" spans="1:4">
      <c r="A140"/>
      <c r="B140"/>
      <c r="C140"/>
      <c r="D140"/>
    </row>
    <row r="141" spans="1:4">
      <c r="A141"/>
      <c r="B141"/>
      <c r="C141"/>
      <c r="D141"/>
    </row>
    <row r="142" spans="1:4">
      <c r="A142"/>
      <c r="B142"/>
      <c r="C142"/>
      <c r="D142"/>
    </row>
    <row r="143" spans="1:4">
      <c r="A143"/>
      <c r="B143"/>
      <c r="C143"/>
      <c r="D143"/>
    </row>
    <row r="144" spans="1:4">
      <c r="A144"/>
      <c r="B144"/>
      <c r="C144"/>
      <c r="D144"/>
    </row>
    <row r="145" spans="1:4">
      <c r="A145"/>
      <c r="B145"/>
      <c r="C145"/>
      <c r="D145"/>
    </row>
    <row r="146" spans="1:4">
      <c r="A146"/>
      <c r="B146"/>
      <c r="C146"/>
      <c r="D146"/>
    </row>
    <row r="147" spans="1:4">
      <c r="A147"/>
      <c r="B147"/>
      <c r="C147"/>
      <c r="D147"/>
    </row>
    <row r="148" spans="1:4">
      <c r="A148"/>
      <c r="B148"/>
      <c r="C148"/>
      <c r="D148"/>
    </row>
    <row r="149" spans="1:4">
      <c r="A149"/>
      <c r="B149"/>
      <c r="C149"/>
      <c r="D149"/>
    </row>
    <row r="150" spans="1:4">
      <c r="A150"/>
      <c r="B150"/>
      <c r="C150"/>
      <c r="D150"/>
    </row>
    <row r="151" spans="1:4">
      <c r="A151"/>
      <c r="B151"/>
      <c r="C151"/>
      <c r="D151"/>
    </row>
    <row r="152" spans="1:4">
      <c r="A152"/>
      <c r="B152"/>
      <c r="C152"/>
      <c r="D152"/>
    </row>
    <row r="153" spans="1:4">
      <c r="A153"/>
      <c r="B153"/>
      <c r="C153"/>
      <c r="D153"/>
    </row>
    <row r="154" spans="1:4">
      <c r="A154"/>
      <c r="B154"/>
      <c r="C154"/>
      <c r="D154"/>
    </row>
    <row r="155" spans="1:4">
      <c r="A155"/>
      <c r="B155"/>
      <c r="C155"/>
      <c r="D155"/>
    </row>
    <row r="156" spans="1:4">
      <c r="A156"/>
      <c r="B156"/>
      <c r="C156"/>
      <c r="D156"/>
    </row>
    <row r="157" spans="1:4">
      <c r="A157"/>
      <c r="B157"/>
      <c r="C157"/>
      <c r="D157"/>
    </row>
    <row r="158" spans="1:4">
      <c r="A158"/>
      <c r="B158"/>
      <c r="C158"/>
      <c r="D158"/>
    </row>
    <row r="159" spans="1:4">
      <c r="A159"/>
      <c r="B159"/>
      <c r="C159"/>
      <c r="D159"/>
    </row>
    <row r="160" spans="1:4">
      <c r="A160"/>
      <c r="B160"/>
      <c r="C160"/>
      <c r="D160"/>
    </row>
    <row r="161" spans="1:4">
      <c r="A161"/>
      <c r="B161"/>
      <c r="C161"/>
      <c r="D161"/>
    </row>
    <row r="162" spans="1:4">
      <c r="A162"/>
      <c r="B162"/>
      <c r="C162"/>
      <c r="D162"/>
    </row>
    <row r="163" spans="1:4">
      <c r="A163"/>
      <c r="B163"/>
      <c r="C163"/>
      <c r="D163"/>
    </row>
    <row r="164" spans="1:4">
      <c r="A164"/>
      <c r="B164"/>
      <c r="C164"/>
      <c r="D164"/>
    </row>
    <row r="165" spans="1:4">
      <c r="A165"/>
      <c r="B165"/>
      <c r="C165"/>
      <c r="D165"/>
    </row>
    <row r="166" spans="1:4">
      <c r="A166"/>
      <c r="B166"/>
      <c r="C166"/>
      <c r="D166"/>
    </row>
    <row r="167" spans="1:4">
      <c r="A167"/>
      <c r="B167"/>
      <c r="C167"/>
      <c r="D167"/>
    </row>
    <row r="168" spans="1:4">
      <c r="A168"/>
      <c r="B168"/>
      <c r="C168"/>
      <c r="D168"/>
    </row>
    <row r="169" spans="1:4">
      <c r="A169"/>
      <c r="B169"/>
      <c r="C169"/>
      <c r="D169"/>
    </row>
    <row r="170" spans="1:4">
      <c r="A170"/>
      <c r="B170"/>
      <c r="C170"/>
      <c r="D170"/>
    </row>
    <row r="171" spans="1:4">
      <c r="A171"/>
      <c r="B171"/>
      <c r="C171"/>
      <c r="D171"/>
    </row>
    <row r="172" spans="1:4">
      <c r="A172"/>
      <c r="B172"/>
      <c r="C172"/>
      <c r="D172"/>
    </row>
    <row r="173" spans="1:4">
      <c r="A173"/>
      <c r="B173"/>
      <c r="C173"/>
      <c r="D173"/>
    </row>
    <row r="174" spans="1:4">
      <c r="A174"/>
      <c r="B174"/>
      <c r="C174"/>
      <c r="D174"/>
    </row>
    <row r="175" spans="1:4">
      <c r="A175"/>
      <c r="B175"/>
      <c r="C175"/>
      <c r="D175"/>
    </row>
    <row r="176" spans="1:4">
      <c r="A176"/>
      <c r="B176"/>
      <c r="C176"/>
      <c r="D176"/>
    </row>
    <row r="177" spans="1:4">
      <c r="A177"/>
      <c r="B177"/>
      <c r="C177"/>
      <c r="D177"/>
    </row>
    <row r="178" spans="1:4">
      <c r="A178"/>
      <c r="B178"/>
      <c r="C178"/>
      <c r="D178"/>
    </row>
    <row r="179" spans="1:4">
      <c r="A179"/>
      <c r="B179"/>
      <c r="C179"/>
      <c r="D179"/>
    </row>
    <row r="180" spans="1:4">
      <c r="A180"/>
      <c r="B180"/>
      <c r="C180"/>
      <c r="D180"/>
    </row>
    <row r="181" spans="1:4">
      <c r="A181"/>
      <c r="B181"/>
      <c r="C181"/>
      <c r="D181"/>
    </row>
    <row r="182" spans="1:4">
      <c r="A182"/>
      <c r="B182"/>
      <c r="C182"/>
      <c r="D182"/>
    </row>
    <row r="183" spans="1:4">
      <c r="A183"/>
      <c r="B183"/>
      <c r="C183"/>
      <c r="D183"/>
    </row>
    <row r="184" spans="1:4">
      <c r="A184"/>
      <c r="B184"/>
      <c r="C184"/>
      <c r="D184"/>
    </row>
    <row r="185" spans="1:4">
      <c r="A185"/>
      <c r="B185"/>
      <c r="C185"/>
      <c r="D185"/>
    </row>
    <row r="186" spans="1:4">
      <c r="A186"/>
      <c r="B186"/>
      <c r="C186"/>
      <c r="D186"/>
    </row>
    <row r="187" spans="1:4">
      <c r="A187"/>
      <c r="B187"/>
      <c r="C187"/>
      <c r="D187"/>
    </row>
    <row r="188" spans="1:4">
      <c r="A188"/>
      <c r="B188"/>
      <c r="C188"/>
      <c r="D188"/>
    </row>
    <row r="189" spans="1:4">
      <c r="A189"/>
      <c r="B189"/>
      <c r="C189"/>
      <c r="D189"/>
    </row>
    <row r="190" spans="1:4">
      <c r="A190"/>
      <c r="B190"/>
      <c r="C190"/>
      <c r="D190"/>
    </row>
    <row r="191" spans="1:4">
      <c r="A191"/>
      <c r="B191"/>
      <c r="C191"/>
      <c r="D191"/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</sheetData>
  <sheetProtection password="DC9E" sheet="1" objects="1" scenarios="1"/>
  <mergeCells count="1">
    <mergeCell ref="A2:D2"/>
  </mergeCells>
  <phoneticPr fontId="11" type="noConversion"/>
  <printOptions horizontalCentered="1"/>
  <pageMargins left="0.75" right="0.75" top="0.78888888888888897" bottom="0.58888888888888902" header="0.50902777777777797" footer="0.50902777777777797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I255"/>
  <sheetViews>
    <sheetView workbookViewId="0">
      <selection activeCell="H7" sqref="H7"/>
    </sheetView>
  </sheetViews>
  <sheetFormatPr defaultColWidth="9" defaultRowHeight="14.25"/>
  <cols>
    <col min="1" max="1" width="30.125" style="408" customWidth="1"/>
    <col min="2" max="2" width="12" style="408" customWidth="1"/>
    <col min="3" max="3" width="10.625" style="408" customWidth="1"/>
    <col min="4" max="4" width="12.125" style="472" customWidth="1"/>
    <col min="5" max="5" width="10.625" style="408" customWidth="1"/>
    <col min="6" max="6" width="9" style="408"/>
    <col min="7" max="7" width="10.5" style="408" customWidth="1"/>
    <col min="8" max="8" width="9.75" style="408" customWidth="1"/>
    <col min="9" max="9" width="11.75" style="408" customWidth="1"/>
    <col min="10" max="16384" width="9" style="408"/>
  </cols>
  <sheetData>
    <row r="1" spans="1:9" s="43" customFormat="1" ht="28.5" customHeight="1">
      <c r="A1" s="672" t="s">
        <v>130</v>
      </c>
      <c r="B1" s="672"/>
      <c r="C1" s="672"/>
      <c r="D1" s="672"/>
      <c r="E1" s="672"/>
    </row>
    <row r="2" spans="1:9" s="43" customFormat="1" ht="19.5" customHeight="1">
      <c r="A2" s="530"/>
      <c r="B2" s="530"/>
      <c r="C2" s="530"/>
      <c r="D2" s="674" t="s">
        <v>35</v>
      </c>
      <c r="E2" s="675"/>
    </row>
    <row r="3" spans="1:9" s="43" customFormat="1" ht="35.25" customHeight="1">
      <c r="A3" s="531" t="s">
        <v>36</v>
      </c>
      <c r="B3" s="532" t="s">
        <v>78</v>
      </c>
      <c r="C3" s="533" t="s">
        <v>79</v>
      </c>
      <c r="D3" s="534" t="s">
        <v>80</v>
      </c>
      <c r="E3" s="533" t="s">
        <v>79</v>
      </c>
      <c r="G3" s="506"/>
      <c r="I3" s="506"/>
    </row>
    <row r="4" spans="1:9" s="43" customFormat="1" ht="24.95" customHeight="1">
      <c r="A4" s="535" t="s">
        <v>131</v>
      </c>
      <c r="B4" s="536">
        <v>236.9853</v>
      </c>
      <c r="C4" s="537">
        <v>0.7</v>
      </c>
      <c r="D4" s="538">
        <v>2372.8476999999998</v>
      </c>
      <c r="E4" s="539">
        <v>5.0999999999999996</v>
      </c>
      <c r="G4" s="506"/>
      <c r="I4" s="506"/>
    </row>
    <row r="5" spans="1:9" s="43" customFormat="1" ht="24.95" customHeight="1">
      <c r="A5" s="476" t="s">
        <v>132</v>
      </c>
      <c r="B5" s="225">
        <v>5.6099999999999997E-2</v>
      </c>
      <c r="C5" s="479">
        <v>1.8</v>
      </c>
      <c r="D5" s="399">
        <v>0.80130000000000001</v>
      </c>
      <c r="E5" s="481">
        <v>156.80000000000001</v>
      </c>
      <c r="G5" s="506"/>
      <c r="I5" s="506"/>
    </row>
    <row r="6" spans="1:9" s="43" customFormat="1" ht="24.95" customHeight="1">
      <c r="A6" s="476" t="s">
        <v>133</v>
      </c>
      <c r="B6" s="225">
        <v>0.45029999999999998</v>
      </c>
      <c r="C6" s="479">
        <v>124.6</v>
      </c>
      <c r="D6" s="399">
        <v>2.7608999999999999</v>
      </c>
      <c r="E6" s="481">
        <v>47.1</v>
      </c>
      <c r="G6" s="506"/>
      <c r="I6" s="506"/>
    </row>
    <row r="7" spans="1:9" s="43" customFormat="1" ht="24.95" customHeight="1">
      <c r="A7" s="476" t="s">
        <v>134</v>
      </c>
      <c r="B7" s="225">
        <v>1.2947</v>
      </c>
      <c r="C7" s="479">
        <v>6.7</v>
      </c>
      <c r="D7" s="399">
        <v>12.1358</v>
      </c>
      <c r="E7" s="481">
        <v>5.7</v>
      </c>
      <c r="G7" s="506"/>
      <c r="I7" s="506"/>
    </row>
    <row r="8" spans="1:9" s="43" customFormat="1" ht="24.95" customHeight="1">
      <c r="A8" s="476" t="s">
        <v>135</v>
      </c>
      <c r="B8" s="225">
        <v>1.6364000000000001</v>
      </c>
      <c r="C8" s="479">
        <v>5.6</v>
      </c>
      <c r="D8" s="399">
        <v>6.1558000000000002</v>
      </c>
      <c r="E8" s="481">
        <v>12.1</v>
      </c>
      <c r="G8" s="506"/>
      <c r="I8" s="506"/>
    </row>
    <row r="9" spans="1:9" s="43" customFormat="1" ht="24.95" customHeight="1">
      <c r="A9" s="476" t="s">
        <v>136</v>
      </c>
      <c r="B9" s="225">
        <v>0</v>
      </c>
      <c r="C9" s="479">
        <v>0</v>
      </c>
      <c r="D9" s="399">
        <v>0</v>
      </c>
      <c r="E9" s="481">
        <v>0</v>
      </c>
      <c r="G9" s="506"/>
      <c r="I9" s="506"/>
    </row>
    <row r="10" spans="1:9" s="43" customFormat="1" ht="24.95" customHeight="1">
      <c r="A10" s="476" t="s">
        <v>137</v>
      </c>
      <c r="B10" s="225">
        <v>38.938699999999997</v>
      </c>
      <c r="C10" s="479">
        <v>3.2</v>
      </c>
      <c r="D10" s="399">
        <v>364.18700000000001</v>
      </c>
      <c r="E10" s="481">
        <v>2.8</v>
      </c>
      <c r="G10" s="506"/>
      <c r="I10" s="506"/>
    </row>
    <row r="11" spans="1:9" s="43" customFormat="1" ht="24.95" customHeight="1">
      <c r="A11" s="476" t="s">
        <v>138</v>
      </c>
      <c r="B11" s="225">
        <v>7.4187000000000003</v>
      </c>
      <c r="C11" s="479">
        <v>9.8000000000000007</v>
      </c>
      <c r="D11" s="399">
        <v>78.245400000000004</v>
      </c>
      <c r="E11" s="481">
        <v>-11.3</v>
      </c>
      <c r="G11" s="506"/>
      <c r="I11" s="506"/>
    </row>
    <row r="12" spans="1:9" s="43" customFormat="1" ht="24.95" customHeight="1">
      <c r="A12" s="476" t="s">
        <v>139</v>
      </c>
      <c r="B12" s="225">
        <v>6.4618000000000002</v>
      </c>
      <c r="C12" s="479">
        <v>-16.2</v>
      </c>
      <c r="D12" s="399">
        <v>47.363799999999998</v>
      </c>
      <c r="E12" s="481">
        <v>16.899999999999999</v>
      </c>
      <c r="G12" s="506"/>
      <c r="I12" s="506"/>
    </row>
    <row r="13" spans="1:9" s="43" customFormat="1" ht="24.95" customHeight="1">
      <c r="A13" s="540" t="s">
        <v>140</v>
      </c>
      <c r="B13" s="225">
        <v>11.8742</v>
      </c>
      <c r="C13" s="528">
        <v>3.7</v>
      </c>
      <c r="D13" s="399">
        <v>100.3647</v>
      </c>
      <c r="E13" s="481">
        <v>-1.7</v>
      </c>
      <c r="G13" s="506"/>
      <c r="I13" s="506"/>
    </row>
    <row r="14" spans="1:9" s="43" customFormat="1" ht="24.95" customHeight="1">
      <c r="A14" s="540" t="s">
        <v>141</v>
      </c>
      <c r="B14" s="225">
        <v>1.502</v>
      </c>
      <c r="C14" s="528">
        <v>-19</v>
      </c>
      <c r="D14" s="399">
        <v>20.57</v>
      </c>
      <c r="E14" s="481">
        <v>-8.1</v>
      </c>
      <c r="G14" s="506"/>
      <c r="I14" s="506"/>
    </row>
    <row r="15" spans="1:9" s="43" customFormat="1" ht="24.95" customHeight="1">
      <c r="A15" s="476" t="s">
        <v>142</v>
      </c>
      <c r="B15" s="225">
        <v>3.399</v>
      </c>
      <c r="C15" s="479">
        <v>24.8</v>
      </c>
      <c r="D15" s="399">
        <v>25.091100000000001</v>
      </c>
      <c r="E15" s="481">
        <v>26.9</v>
      </c>
      <c r="G15" s="506"/>
      <c r="I15" s="506"/>
    </row>
    <row r="16" spans="1:9" s="43" customFormat="1" ht="24.95" customHeight="1">
      <c r="A16" s="476" t="s">
        <v>143</v>
      </c>
      <c r="B16" s="225">
        <v>1.4111</v>
      </c>
      <c r="C16" s="479">
        <v>66.2</v>
      </c>
      <c r="D16" s="399">
        <v>19.888000000000002</v>
      </c>
      <c r="E16" s="481">
        <v>3.1</v>
      </c>
      <c r="F16" s="541"/>
      <c r="G16" s="542"/>
      <c r="I16" s="506"/>
    </row>
    <row r="17" spans="1:9" s="43" customFormat="1" ht="24.95" customHeight="1">
      <c r="A17" s="476" t="s">
        <v>144</v>
      </c>
      <c r="B17" s="225">
        <v>1.5212000000000001</v>
      </c>
      <c r="C17" s="479">
        <v>-7</v>
      </c>
      <c r="D17" s="399">
        <v>9.4651999999999994</v>
      </c>
      <c r="E17" s="481">
        <v>-23.2</v>
      </c>
      <c r="F17" s="541"/>
      <c r="G17" s="506"/>
      <c r="I17" s="506"/>
    </row>
    <row r="18" spans="1:9" s="43" customFormat="1" ht="24.95" customHeight="1">
      <c r="A18" s="476" t="s">
        <v>145</v>
      </c>
      <c r="B18" s="225">
        <v>0.3357</v>
      </c>
      <c r="C18" s="479">
        <v>-53.8</v>
      </c>
      <c r="D18" s="399">
        <v>4.1863000000000001</v>
      </c>
      <c r="E18" s="481">
        <v>-14.1</v>
      </c>
      <c r="F18" s="541"/>
      <c r="G18" s="506"/>
      <c r="I18" s="506"/>
    </row>
    <row r="19" spans="1:9" s="43" customFormat="1" ht="24.95" customHeight="1">
      <c r="A19" s="476" t="s">
        <v>146</v>
      </c>
      <c r="B19" s="225">
        <v>12.143700000000001</v>
      </c>
      <c r="C19" s="479">
        <v>16.399999999999999</v>
      </c>
      <c r="D19" s="399">
        <v>53.680799999999998</v>
      </c>
      <c r="E19" s="481">
        <v>19.100000000000001</v>
      </c>
      <c r="G19" s="506"/>
      <c r="I19" s="506"/>
    </row>
    <row r="20" spans="1:9" s="43" customFormat="1" ht="24.95" customHeight="1">
      <c r="A20" s="476" t="s">
        <v>147</v>
      </c>
      <c r="B20" s="225">
        <v>2.5779000000000001</v>
      </c>
      <c r="C20" s="479">
        <v>-50.4</v>
      </c>
      <c r="D20" s="399">
        <v>32.917000000000002</v>
      </c>
      <c r="E20" s="481">
        <v>-33.6</v>
      </c>
      <c r="G20" s="506"/>
      <c r="I20" s="506"/>
    </row>
    <row r="21" spans="1:9" s="43" customFormat="1" ht="24.95" customHeight="1">
      <c r="A21" s="476" t="s">
        <v>148</v>
      </c>
      <c r="B21" s="225">
        <v>6.8106999999999998</v>
      </c>
      <c r="C21" s="479">
        <v>-67.5</v>
      </c>
      <c r="D21" s="399">
        <v>79.770499999999998</v>
      </c>
      <c r="E21" s="481">
        <v>-39.1</v>
      </c>
      <c r="G21" s="506"/>
      <c r="I21" s="506"/>
    </row>
    <row r="22" spans="1:9" s="43" customFormat="1" ht="24.95" customHeight="1">
      <c r="A22" s="476" t="s">
        <v>149</v>
      </c>
      <c r="B22" s="225">
        <v>18.069900000000001</v>
      </c>
      <c r="C22" s="479">
        <v>3.2</v>
      </c>
      <c r="D22" s="399">
        <v>181.3974</v>
      </c>
      <c r="E22" s="481">
        <v>11.6</v>
      </c>
      <c r="G22" s="506"/>
      <c r="I22" s="506"/>
    </row>
    <row r="23" spans="1:9" s="43" customFormat="1" ht="24.95" customHeight="1">
      <c r="A23" s="543" t="s">
        <v>150</v>
      </c>
      <c r="B23" s="544">
        <v>1.7049000000000001</v>
      </c>
      <c r="C23" s="545">
        <v>-20.9</v>
      </c>
      <c r="D23" s="546">
        <v>16.659600000000001</v>
      </c>
      <c r="E23" s="547">
        <v>-0.6</v>
      </c>
      <c r="G23" s="506"/>
      <c r="I23" s="506"/>
    </row>
    <row r="24" spans="1:9" s="43" customFormat="1" ht="29.1" customHeight="1">
      <c r="A24" s="676"/>
      <c r="B24" s="676"/>
      <c r="C24" s="676"/>
      <c r="D24" s="676"/>
      <c r="E24" s="676"/>
    </row>
    <row r="25" spans="1:9" s="43" customFormat="1"/>
    <row r="26" spans="1:9" s="43" customFormat="1"/>
    <row r="27" spans="1:9" s="43" customFormat="1"/>
    <row r="28" spans="1:9" s="43" customFormat="1"/>
    <row r="29" spans="1:9" s="43" customFormat="1"/>
    <row r="30" spans="1:9" s="43" customFormat="1"/>
    <row r="31" spans="1:9" s="43" customFormat="1"/>
    <row r="32" spans="1:9" s="43" customFormat="1"/>
    <row r="33" s="43" customFormat="1"/>
    <row r="34" s="43" customFormat="1"/>
    <row r="35" s="43" customFormat="1"/>
    <row r="36" s="43" customFormat="1"/>
    <row r="37" s="43" customFormat="1"/>
    <row r="38" s="43" customFormat="1"/>
    <row r="39" s="43" customFormat="1"/>
    <row r="40" s="43" customFormat="1"/>
    <row r="41" s="43" customFormat="1"/>
    <row r="42" s="43" customFormat="1"/>
    <row r="43" s="43" customFormat="1"/>
    <row r="44" s="43" customFormat="1"/>
    <row r="45" s="43" customFormat="1"/>
    <row r="46" s="43" customFormat="1"/>
    <row r="47" s="43" customFormat="1"/>
    <row r="48" s="43" customFormat="1"/>
    <row r="49" s="43" customFormat="1"/>
    <row r="50" s="43" customFormat="1"/>
    <row r="51" s="43" customFormat="1"/>
    <row r="52" s="43" customFormat="1"/>
    <row r="53" s="43" customFormat="1"/>
    <row r="54" s="43" customFormat="1"/>
    <row r="55" s="43" customFormat="1"/>
    <row r="56" s="43" customFormat="1"/>
    <row r="57" s="43" customFormat="1"/>
    <row r="58" s="43" customFormat="1"/>
    <row r="59" s="43" customFormat="1"/>
    <row r="60" s="43" customFormat="1"/>
    <row r="61" s="43" customFormat="1"/>
    <row r="62" s="43" customFormat="1"/>
    <row r="63" s="43" customFormat="1"/>
    <row r="64" s="43" customFormat="1"/>
    <row r="65" s="43" customFormat="1"/>
    <row r="66" s="43" customFormat="1"/>
    <row r="67" s="43" customFormat="1"/>
    <row r="68" s="43" customFormat="1"/>
    <row r="69" s="43" customFormat="1"/>
    <row r="70" s="43" customFormat="1"/>
    <row r="71" s="43" customFormat="1"/>
    <row r="72" s="43" customFormat="1"/>
    <row r="73" s="43" customFormat="1"/>
    <row r="74" s="43" customFormat="1"/>
    <row r="75" s="43" customFormat="1"/>
    <row r="76" s="43" customFormat="1"/>
    <row r="77" s="43" customFormat="1"/>
    <row r="78" s="43" customFormat="1"/>
    <row r="79" s="43" customFormat="1"/>
    <row r="80" s="43" customFormat="1"/>
    <row r="81" s="43" customFormat="1"/>
    <row r="82" s="43" customFormat="1"/>
    <row r="83" s="43" customFormat="1"/>
    <row r="84" s="43" customFormat="1"/>
    <row r="85" s="43" customFormat="1"/>
    <row r="86" s="43" customFormat="1"/>
    <row r="87" s="43" customFormat="1"/>
    <row r="88" s="43" customFormat="1"/>
    <row r="89" s="43" customFormat="1"/>
    <row r="90" s="43" customFormat="1"/>
    <row r="91" s="43" customFormat="1"/>
    <row r="92" s="43" customFormat="1"/>
    <row r="93" s="43" customFormat="1"/>
    <row r="94" s="43" customFormat="1"/>
    <row r="95" s="43" customFormat="1"/>
    <row r="96" s="43" customFormat="1"/>
    <row r="97" s="43" customFormat="1"/>
    <row r="98" s="43" customFormat="1"/>
    <row r="99" s="43" customFormat="1"/>
    <row r="100" s="43" customFormat="1"/>
    <row r="101" s="43" customFormat="1"/>
    <row r="102" s="43" customFormat="1"/>
    <row r="103" s="43" customFormat="1"/>
    <row r="104" s="43" customFormat="1"/>
    <row r="105" s="43" customFormat="1"/>
    <row r="106" s="43" customFormat="1"/>
    <row r="107" s="43" customFormat="1"/>
    <row r="108" s="43" customFormat="1"/>
    <row r="109" s="43" customFormat="1"/>
    <row r="110" s="43" customFormat="1"/>
    <row r="111" s="43" customFormat="1"/>
    <row r="112" s="43" customFormat="1"/>
    <row r="113" s="43" customFormat="1"/>
    <row r="114" s="43" customFormat="1"/>
    <row r="115" s="43" customFormat="1"/>
    <row r="116" s="43" customFormat="1"/>
    <row r="117" s="43" customFormat="1"/>
    <row r="118" s="43" customFormat="1"/>
    <row r="119" s="43" customFormat="1"/>
    <row r="120" s="43" customFormat="1"/>
    <row r="121" s="43" customFormat="1"/>
    <row r="122" s="43" customFormat="1"/>
    <row r="123" s="43" customFormat="1"/>
    <row r="124" s="43" customFormat="1"/>
    <row r="125" s="43" customFormat="1"/>
    <row r="126" s="43" customFormat="1"/>
    <row r="127" s="43" customFormat="1"/>
    <row r="128" s="43" customFormat="1"/>
    <row r="129" s="43" customFormat="1"/>
    <row r="130" s="43" customFormat="1"/>
    <row r="131" s="43" customFormat="1"/>
    <row r="132" s="43" customFormat="1"/>
    <row r="133" s="43" customFormat="1"/>
    <row r="134" s="43" customFormat="1"/>
    <row r="135" s="43" customFormat="1"/>
    <row r="136" s="43" customFormat="1"/>
    <row r="137" s="43" customFormat="1"/>
    <row r="138" s="43" customFormat="1"/>
    <row r="139" s="43" customFormat="1"/>
    <row r="140" s="43" customFormat="1"/>
    <row r="141" s="43" customFormat="1"/>
    <row r="142" s="43" customFormat="1"/>
    <row r="143" s="43" customFormat="1"/>
    <row r="144" s="43" customFormat="1"/>
    <row r="145" s="43" customFormat="1"/>
    <row r="146" s="43" customFormat="1"/>
    <row r="147" s="43" customFormat="1"/>
    <row r="148" s="43" customFormat="1"/>
    <row r="149" s="43" customFormat="1"/>
    <row r="150" s="43" customFormat="1"/>
    <row r="151" s="43" customFormat="1"/>
    <row r="152" s="43" customFormat="1"/>
    <row r="153" s="43" customFormat="1"/>
    <row r="154" s="43" customFormat="1"/>
    <row r="155" s="43" customFormat="1"/>
    <row r="156" s="43" customFormat="1"/>
    <row r="157" s="43" customFormat="1"/>
    <row r="158" s="43" customFormat="1"/>
    <row r="159" s="43" customFormat="1"/>
    <row r="160" s="43" customFormat="1"/>
    <row r="161" s="43" customFormat="1"/>
    <row r="162" s="43" customFormat="1"/>
    <row r="163" s="43" customFormat="1"/>
    <row r="164" s="43" customFormat="1"/>
    <row r="165" s="43" customFormat="1"/>
    <row r="166" s="43" customFormat="1"/>
    <row r="167" s="43" customFormat="1"/>
    <row r="168" s="43" customFormat="1"/>
    <row r="169" s="43" customFormat="1"/>
    <row r="170" s="43" customFormat="1"/>
    <row r="171" s="43" customFormat="1"/>
    <row r="172" s="43" customFormat="1"/>
    <row r="173" s="43" customFormat="1"/>
    <row r="174" s="43" customFormat="1"/>
    <row r="175" s="43" customFormat="1"/>
    <row r="176" s="43" customFormat="1"/>
    <row r="177" s="43" customFormat="1"/>
    <row r="178" s="43" customFormat="1"/>
    <row r="179" s="43" customFormat="1"/>
    <row r="180" s="43" customFormat="1"/>
    <row r="181" s="43" customFormat="1"/>
    <row r="182" s="43" customFormat="1"/>
    <row r="183" s="43" customFormat="1"/>
    <row r="184" s="43" customFormat="1"/>
    <row r="185" s="43" customFormat="1"/>
    <row r="186" s="43" customFormat="1"/>
    <row r="187" s="43" customFormat="1"/>
    <row r="188" s="43" customFormat="1"/>
    <row r="189" s="43" customFormat="1"/>
    <row r="190" s="43" customFormat="1"/>
    <row r="191" s="43" customFormat="1"/>
    <row r="192" s="43" customFormat="1"/>
    <row r="193" s="43" customFormat="1"/>
    <row r="194" s="43" customFormat="1"/>
    <row r="195" s="43" customFormat="1"/>
    <row r="196" s="43" customFormat="1"/>
    <row r="197" s="43" customFormat="1"/>
    <row r="198" s="43" customFormat="1"/>
    <row r="199" s="43" customFormat="1"/>
    <row r="200" s="43" customFormat="1"/>
    <row r="201" s="43" customFormat="1"/>
    <row r="202" s="43" customFormat="1"/>
    <row r="203" s="43" customFormat="1"/>
    <row r="204" s="43" customFormat="1"/>
    <row r="205" s="43" customFormat="1"/>
    <row r="206" s="43" customFormat="1"/>
    <row r="207" s="43" customFormat="1"/>
    <row r="208" s="43" customFormat="1"/>
    <row r="209" s="43" customFormat="1"/>
    <row r="210" s="43" customFormat="1"/>
    <row r="211" s="43" customFormat="1"/>
    <row r="212" s="43" customFormat="1"/>
    <row r="213" s="43" customFormat="1"/>
    <row r="214" s="43" customFormat="1"/>
    <row r="215" s="43" customFormat="1"/>
    <row r="216" s="43" customFormat="1"/>
    <row r="217" s="43" customFormat="1"/>
    <row r="218" s="43" customFormat="1"/>
    <row r="219" s="43" customFormat="1"/>
    <row r="220" s="43" customFormat="1"/>
    <row r="221" s="43" customFormat="1"/>
    <row r="222" s="43" customFormat="1"/>
    <row r="223" s="43" customFormat="1"/>
    <row r="224" s="43" customFormat="1"/>
    <row r="225" s="43" customFormat="1"/>
    <row r="226" s="43" customFormat="1"/>
    <row r="227" s="43" customFormat="1"/>
    <row r="228" s="43" customFormat="1"/>
    <row r="229" s="43" customFormat="1"/>
    <row r="230" s="43" customFormat="1"/>
    <row r="231" s="43" customFormat="1"/>
    <row r="232" s="43" customFormat="1"/>
    <row r="233" s="43" customFormat="1"/>
    <row r="234" s="43" customFormat="1"/>
    <row r="235" s="43" customFormat="1"/>
    <row r="236" s="43" customFormat="1"/>
    <row r="237" s="43" customFormat="1"/>
    <row r="238" s="43" customFormat="1"/>
    <row r="239" s="43" customFormat="1"/>
    <row r="240" s="43" customFormat="1"/>
    <row r="241" s="43" customFormat="1"/>
    <row r="242" s="43" customFormat="1"/>
    <row r="243" s="43" customFormat="1"/>
    <row r="244" s="43" customFormat="1"/>
    <row r="245" s="43" customFormat="1"/>
    <row r="246" s="43" customFormat="1"/>
    <row r="247" s="43" customFormat="1"/>
    <row r="248" s="43" customFormat="1"/>
    <row r="249" s="43" customFormat="1"/>
    <row r="250" s="43" customFormat="1"/>
    <row r="251" s="43" customFormat="1"/>
    <row r="252" s="43" customFormat="1"/>
    <row r="253" s="43" customFormat="1"/>
    <row r="254" s="43" customFormat="1"/>
    <row r="255" s="43" customFormat="1"/>
  </sheetData>
  <sheetProtection password="DC9E" sheet="1" objects="1" scenarios="1"/>
  <mergeCells count="3">
    <mergeCell ref="A1:E1"/>
    <mergeCell ref="D2:E2"/>
    <mergeCell ref="A24:E24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I25"/>
  <sheetViews>
    <sheetView workbookViewId="0">
      <selection activeCell="F6" sqref="F6"/>
    </sheetView>
  </sheetViews>
  <sheetFormatPr defaultColWidth="9" defaultRowHeight="14.25"/>
  <cols>
    <col min="1" max="1" width="32.375" style="408" customWidth="1"/>
    <col min="2" max="2" width="12" style="408" customWidth="1"/>
    <col min="3" max="3" width="10.625" style="408" customWidth="1"/>
    <col min="4" max="4" width="12.125" style="472" customWidth="1"/>
    <col min="5" max="5" width="10.625" style="408" customWidth="1"/>
    <col min="6" max="6" width="9" style="408"/>
    <col min="7" max="7" width="10.5" style="408" customWidth="1"/>
    <col min="8" max="8" width="9.75" style="408" customWidth="1"/>
    <col min="9" max="9" width="11.75" style="408" customWidth="1"/>
    <col min="10" max="16384" width="9" style="408"/>
  </cols>
  <sheetData>
    <row r="1" spans="1:9" ht="28.5" customHeight="1">
      <c r="A1" s="662" t="s">
        <v>151</v>
      </c>
      <c r="B1" s="662"/>
      <c r="C1" s="662"/>
      <c r="D1" s="662"/>
      <c r="E1" s="662"/>
    </row>
    <row r="2" spans="1:9" ht="19.5" customHeight="1">
      <c r="A2" s="473"/>
      <c r="B2" s="473"/>
      <c r="C2" s="473"/>
      <c r="D2" s="664" t="s">
        <v>35</v>
      </c>
      <c r="E2" s="665"/>
    </row>
    <row r="3" spans="1:9" ht="35.25" customHeight="1">
      <c r="A3" s="474" t="s">
        <v>36</v>
      </c>
      <c r="B3" s="520" t="s">
        <v>78</v>
      </c>
      <c r="C3" s="521" t="s">
        <v>79</v>
      </c>
      <c r="D3" s="522" t="s">
        <v>80</v>
      </c>
      <c r="E3" s="475" t="s">
        <v>79</v>
      </c>
      <c r="G3" s="427"/>
      <c r="I3" s="427"/>
    </row>
    <row r="4" spans="1:9" ht="24.95" customHeight="1">
      <c r="A4" s="523" t="s">
        <v>152</v>
      </c>
      <c r="B4" s="524">
        <v>0.1754</v>
      </c>
      <c r="C4" s="525">
        <v>-35.799999999999997</v>
      </c>
      <c r="D4" s="526">
        <v>1.9314</v>
      </c>
      <c r="E4" s="505">
        <v>1.2</v>
      </c>
      <c r="G4" s="427"/>
      <c r="I4" s="427"/>
    </row>
    <row r="5" spans="1:9" ht="24.95" customHeight="1">
      <c r="A5" s="482" t="s">
        <v>153</v>
      </c>
      <c r="B5" s="478">
        <v>23.431999999999999</v>
      </c>
      <c r="C5" s="479">
        <v>-7.1</v>
      </c>
      <c r="D5" s="527">
        <v>301.92649999999998</v>
      </c>
      <c r="E5" s="161">
        <v>-2.6</v>
      </c>
      <c r="G5" s="427"/>
      <c r="I5" s="427"/>
    </row>
    <row r="6" spans="1:9" ht="24.95" customHeight="1">
      <c r="A6" s="482" t="s">
        <v>154</v>
      </c>
      <c r="B6" s="478">
        <v>5.1553000000000004</v>
      </c>
      <c r="C6" s="479">
        <v>-1.7</v>
      </c>
      <c r="D6" s="527">
        <v>48.253999999999998</v>
      </c>
      <c r="E6" s="161">
        <v>-3.7</v>
      </c>
      <c r="G6" s="427"/>
      <c r="I6" s="427"/>
    </row>
    <row r="7" spans="1:9" ht="24.95" customHeight="1">
      <c r="A7" s="482" t="s">
        <v>155</v>
      </c>
      <c r="B7" s="478">
        <v>2.6234000000000002</v>
      </c>
      <c r="C7" s="479">
        <v>17.600000000000001</v>
      </c>
      <c r="D7" s="527">
        <v>22.782800000000002</v>
      </c>
      <c r="E7" s="161">
        <v>7.4</v>
      </c>
      <c r="G7" s="427"/>
      <c r="I7" s="427"/>
    </row>
    <row r="8" spans="1:9" ht="24.95" customHeight="1">
      <c r="A8" s="482" t="s">
        <v>156</v>
      </c>
      <c r="B8" s="478">
        <v>4.5934999999999997</v>
      </c>
      <c r="C8" s="479">
        <v>26</v>
      </c>
      <c r="D8" s="527">
        <v>30.2075</v>
      </c>
      <c r="E8" s="161">
        <v>3.7</v>
      </c>
      <c r="G8" s="427"/>
      <c r="I8" s="427"/>
    </row>
    <row r="9" spans="1:9" ht="24.95" customHeight="1">
      <c r="A9" s="482" t="s">
        <v>157</v>
      </c>
      <c r="B9" s="478">
        <v>14.6267</v>
      </c>
      <c r="C9" s="479">
        <v>20.9</v>
      </c>
      <c r="D9" s="527">
        <v>110.1681</v>
      </c>
      <c r="E9" s="161">
        <v>7</v>
      </c>
      <c r="G9" s="423"/>
      <c r="I9" s="427"/>
    </row>
    <row r="10" spans="1:9" ht="24.95" customHeight="1">
      <c r="A10" s="482" t="s">
        <v>158</v>
      </c>
      <c r="B10" s="478">
        <v>26.2636</v>
      </c>
      <c r="C10" s="479">
        <v>-8.6999999999999993</v>
      </c>
      <c r="D10" s="527">
        <v>367.6397</v>
      </c>
      <c r="E10" s="161">
        <v>5.9</v>
      </c>
      <c r="G10" s="427"/>
      <c r="I10" s="427"/>
    </row>
    <row r="11" spans="1:9" ht="24.95" customHeight="1">
      <c r="A11" s="482" t="s">
        <v>159</v>
      </c>
      <c r="B11" s="478">
        <v>0.376</v>
      </c>
      <c r="C11" s="479">
        <v>50.1</v>
      </c>
      <c r="D11" s="527">
        <v>2.4556</v>
      </c>
      <c r="E11" s="161">
        <v>-15.5</v>
      </c>
      <c r="G11" s="427"/>
      <c r="I11" s="427"/>
    </row>
    <row r="12" spans="1:9" ht="24.95" customHeight="1">
      <c r="A12" s="482" t="s">
        <v>160</v>
      </c>
      <c r="B12" s="478">
        <v>8.1090999999999998</v>
      </c>
      <c r="C12" s="479">
        <v>71.2</v>
      </c>
      <c r="D12" s="527">
        <v>50.030999999999999</v>
      </c>
      <c r="E12" s="161">
        <v>27.5</v>
      </c>
      <c r="G12" s="427"/>
      <c r="I12" s="427"/>
    </row>
    <row r="13" spans="1:9" ht="24.95" customHeight="1">
      <c r="A13" s="482" t="s">
        <v>161</v>
      </c>
      <c r="B13" s="478">
        <v>0.38140000000000002</v>
      </c>
      <c r="C13" s="479">
        <v>-44.1</v>
      </c>
      <c r="D13" s="527">
        <v>5.4356</v>
      </c>
      <c r="E13" s="161">
        <v>-13.7</v>
      </c>
      <c r="G13" s="427"/>
      <c r="I13" s="427"/>
    </row>
    <row r="14" spans="1:9" ht="24.95" customHeight="1">
      <c r="A14" s="484" t="s">
        <v>162</v>
      </c>
      <c r="B14" s="478">
        <v>3.7416</v>
      </c>
      <c r="C14" s="528">
        <v>69.3</v>
      </c>
      <c r="D14" s="527">
        <v>19.766400000000001</v>
      </c>
      <c r="E14" s="161">
        <v>58.4</v>
      </c>
      <c r="G14" s="427"/>
      <c r="I14" s="427"/>
    </row>
    <row r="15" spans="1:9" ht="24.95" customHeight="1">
      <c r="A15" s="484" t="s">
        <v>163</v>
      </c>
      <c r="B15" s="478">
        <v>0.53480000000000005</v>
      </c>
      <c r="C15" s="528">
        <v>-21</v>
      </c>
      <c r="D15" s="527">
        <v>6.5347999999999997</v>
      </c>
      <c r="E15" s="161">
        <v>-6.8</v>
      </c>
      <c r="G15" s="427"/>
      <c r="I15" s="427"/>
    </row>
    <row r="16" spans="1:9" ht="24.95" customHeight="1">
      <c r="A16" s="482" t="s">
        <v>164</v>
      </c>
      <c r="B16" s="478">
        <v>0.32440000000000002</v>
      </c>
      <c r="C16" s="479">
        <v>39.299999999999997</v>
      </c>
      <c r="D16" s="527">
        <v>2.8460999999999999</v>
      </c>
      <c r="E16" s="161">
        <v>-3.7</v>
      </c>
      <c r="G16" s="427"/>
      <c r="I16" s="427"/>
    </row>
    <row r="17" spans="1:9" ht="24.95" customHeight="1">
      <c r="A17" s="482" t="s">
        <v>165</v>
      </c>
      <c r="B17" s="478">
        <v>16.112200000000001</v>
      </c>
      <c r="C17" s="479">
        <v>15.6</v>
      </c>
      <c r="D17" s="527">
        <v>156.5744</v>
      </c>
      <c r="E17" s="161">
        <v>14.6</v>
      </c>
      <c r="F17" s="151"/>
      <c r="G17" s="487"/>
      <c r="I17" s="427"/>
    </row>
    <row r="18" spans="1:9" ht="24.95" customHeight="1">
      <c r="A18" s="482" t="s">
        <v>166</v>
      </c>
      <c r="B18" s="478">
        <v>0.1517</v>
      </c>
      <c r="C18" s="479">
        <v>-55.8</v>
      </c>
      <c r="D18" s="527">
        <v>5.0599999999999996</v>
      </c>
      <c r="E18" s="161">
        <v>230.1</v>
      </c>
      <c r="F18" s="151"/>
      <c r="G18" s="427"/>
      <c r="I18" s="427"/>
    </row>
    <row r="19" spans="1:9" ht="24.95" customHeight="1">
      <c r="A19" s="482" t="s">
        <v>167</v>
      </c>
      <c r="B19" s="478">
        <v>6.1199999999999997E-2</v>
      </c>
      <c r="C19" s="479">
        <v>469</v>
      </c>
      <c r="D19" s="527">
        <v>0.23480000000000001</v>
      </c>
      <c r="E19" s="161">
        <v>15</v>
      </c>
      <c r="F19" s="151"/>
      <c r="G19" s="427"/>
      <c r="I19" s="427"/>
    </row>
    <row r="20" spans="1:9" ht="24.95" customHeight="1">
      <c r="A20" s="482" t="s">
        <v>168</v>
      </c>
      <c r="B20" s="478">
        <v>3.4493</v>
      </c>
      <c r="C20" s="479">
        <v>33.700000000000003</v>
      </c>
      <c r="D20" s="527">
        <v>19.515799999999999</v>
      </c>
      <c r="E20" s="161">
        <v>23.1</v>
      </c>
      <c r="G20" s="427"/>
      <c r="I20" s="427"/>
    </row>
    <row r="21" spans="1:9" ht="24.95" customHeight="1">
      <c r="A21" s="482" t="s">
        <v>169</v>
      </c>
      <c r="B21" s="478">
        <v>0.2336</v>
      </c>
      <c r="C21" s="479">
        <v>58.1</v>
      </c>
      <c r="D21" s="527">
        <v>2.0104000000000002</v>
      </c>
      <c r="E21" s="161">
        <v>35.799999999999997</v>
      </c>
      <c r="G21" s="427"/>
      <c r="I21" s="427"/>
    </row>
    <row r="22" spans="1:9" ht="24.95" customHeight="1">
      <c r="A22" s="482" t="s">
        <v>170</v>
      </c>
      <c r="B22" s="478">
        <v>13.553900000000001</v>
      </c>
      <c r="C22" s="479">
        <v>22.2</v>
      </c>
      <c r="D22" s="527">
        <v>149.99979999999999</v>
      </c>
      <c r="E22" s="161">
        <v>18.2</v>
      </c>
      <c r="G22" s="427"/>
      <c r="I22" s="427"/>
    </row>
    <row r="23" spans="1:9" ht="24.95" customHeight="1">
      <c r="A23" s="482" t="s">
        <v>171</v>
      </c>
      <c r="B23" s="478">
        <v>0.52070000000000005</v>
      </c>
      <c r="C23" s="479">
        <v>15.5</v>
      </c>
      <c r="D23" s="527">
        <v>6.5991</v>
      </c>
      <c r="E23" s="161">
        <v>2.6</v>
      </c>
      <c r="G23" s="427"/>
      <c r="I23" s="427"/>
    </row>
    <row r="24" spans="1:9" ht="24.95" customHeight="1">
      <c r="A24" s="488" t="s">
        <v>172</v>
      </c>
      <c r="B24" s="490">
        <v>0.61119999999999997</v>
      </c>
      <c r="C24" s="491">
        <v>8.3000000000000007</v>
      </c>
      <c r="D24" s="529">
        <v>7.0747999999999998</v>
      </c>
      <c r="E24" s="164">
        <v>3.9</v>
      </c>
      <c r="G24" s="427"/>
      <c r="I24" s="427"/>
    </row>
    <row r="25" spans="1:9" ht="29.1" customHeight="1">
      <c r="A25" s="670"/>
      <c r="B25" s="670"/>
      <c r="C25" s="670"/>
      <c r="D25" s="670"/>
      <c r="E25" s="670"/>
    </row>
  </sheetData>
  <sheetProtection password="DC9E" sheet="1" objects="1" scenarios="1"/>
  <mergeCells count="3">
    <mergeCell ref="A1:E1"/>
    <mergeCell ref="D2:E2"/>
    <mergeCell ref="A25:E25"/>
  </mergeCells>
  <phoneticPr fontId="11" type="noConversion"/>
  <pageMargins left="0.75" right="0.75" top="1" bottom="1" header="0.5" footer="0.5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55</vt:i4>
      </vt:variant>
      <vt:variant>
        <vt:lpstr>命名范围</vt:lpstr>
      </vt:variant>
      <vt:variant>
        <vt:i4>17</vt:i4>
      </vt:variant>
    </vt:vector>
  </HeadingPairs>
  <TitlesOfParts>
    <vt:vector size="72" baseType="lpstr">
      <vt:lpstr>-------</vt:lpstr>
      <vt:lpstr>全市指标1</vt:lpstr>
      <vt:lpstr>GDP</vt:lpstr>
      <vt:lpstr>农业</vt:lpstr>
      <vt:lpstr>工业1</vt:lpstr>
      <vt:lpstr>工业2</vt:lpstr>
      <vt:lpstr>工业经济效益</vt:lpstr>
      <vt:lpstr>分行业工业总产值1</vt:lpstr>
      <vt:lpstr>分行业工业总产值2</vt:lpstr>
      <vt:lpstr>主要工业产品产量1</vt:lpstr>
      <vt:lpstr>主要工业产品产量2 </vt:lpstr>
      <vt:lpstr>主要工业产品产量3</vt:lpstr>
      <vt:lpstr>工业综合能源消费量</vt:lpstr>
      <vt:lpstr>交通 </vt:lpstr>
      <vt:lpstr>投资</vt:lpstr>
      <vt:lpstr>国内贸易</vt:lpstr>
      <vt:lpstr>财税</vt:lpstr>
      <vt:lpstr>金融</vt:lpstr>
      <vt:lpstr>进出口</vt:lpstr>
      <vt:lpstr>居民收支</vt:lpstr>
      <vt:lpstr>消价</vt:lpstr>
      <vt:lpstr>分县1</vt:lpstr>
      <vt:lpstr>分县2</vt:lpstr>
      <vt:lpstr>分县3</vt:lpstr>
      <vt:lpstr>分县4</vt:lpstr>
      <vt:lpstr>分县5</vt:lpstr>
      <vt:lpstr>分县6</vt:lpstr>
      <vt:lpstr>分县7</vt:lpstr>
      <vt:lpstr>分县8</vt:lpstr>
      <vt:lpstr>分县9</vt:lpstr>
      <vt:lpstr>分县10</vt:lpstr>
      <vt:lpstr>分县11</vt:lpstr>
      <vt:lpstr>分县12</vt:lpstr>
      <vt:lpstr>分县13</vt:lpstr>
      <vt:lpstr>分县14</vt:lpstr>
      <vt:lpstr>分县15</vt:lpstr>
      <vt:lpstr>分县16</vt:lpstr>
      <vt:lpstr>分县17</vt:lpstr>
      <vt:lpstr>分县18</vt:lpstr>
      <vt:lpstr>分市5（旧）</vt:lpstr>
      <vt:lpstr>工业序列（原）</vt:lpstr>
      <vt:lpstr>工业序列</vt:lpstr>
      <vt:lpstr>投资序列</vt:lpstr>
      <vt:lpstr>消费序列</vt:lpstr>
      <vt:lpstr>进出口序列</vt:lpstr>
      <vt:lpstr>预算收入序列</vt:lpstr>
      <vt:lpstr>价格指数序列</vt:lpstr>
      <vt:lpstr>用电量序列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</vt:lpstr>
      <vt:lpstr>分县10!Print_Area</vt:lpstr>
      <vt:lpstr>分县11!Print_Area</vt:lpstr>
      <vt:lpstr>分县14!Print_Area</vt:lpstr>
      <vt:lpstr>分县15!Print_Area</vt:lpstr>
      <vt:lpstr>分县17!Print_Area</vt:lpstr>
      <vt:lpstr>分县18!Print_Area</vt:lpstr>
      <vt:lpstr>分县2!Print_Area</vt:lpstr>
      <vt:lpstr>分县3!Print_Area</vt:lpstr>
      <vt:lpstr>分县6!Print_Area</vt:lpstr>
      <vt:lpstr>分县7!Print_Area</vt:lpstr>
      <vt:lpstr>分县8!Print_Area</vt:lpstr>
      <vt:lpstr>分县9!Print_Area</vt:lpstr>
      <vt:lpstr>工业1!Print_Area</vt:lpstr>
      <vt:lpstr>国内贸易!Print_Area</vt:lpstr>
      <vt:lpstr>居民收支!Print_Area</vt:lpstr>
      <vt:lpstr>投资!Print_Area</vt:lpstr>
      <vt:lpstr>消价!Print_Area</vt:lpstr>
    </vt:vector>
  </TitlesOfParts>
  <Company>yz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揭东</cp:lastModifiedBy>
  <cp:revision>1</cp:revision>
  <cp:lastPrinted>2016-10-14T02:19:00Z</cp:lastPrinted>
  <dcterms:created xsi:type="dcterms:W3CDTF">2006-03-05T01:13:00Z</dcterms:created>
  <dcterms:modified xsi:type="dcterms:W3CDTF">2019-04-18T09:19:42Z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false</vt:bool>
  </property>
</Properties>
</file>